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EstaPastaDeTrabalho"/>
  <bookViews>
    <workbookView xWindow="0" yWindow="0" windowWidth="20640" windowHeight="11400" tabRatio="804" activeTab="2"/>
  </bookViews>
  <sheets>
    <sheet name="BDI SINAPI Onerado-Serviço" sheetId="52" r:id="rId1"/>
    <sheet name="Cronograma " sheetId="54" r:id="rId2"/>
    <sheet name="Orçamento" sheetId="4" r:id="rId3"/>
    <sheet name="MEMORIAL" sheetId="55" r:id="rId4"/>
  </sheets>
  <definedNames>
    <definedName name="_xlnm.Print_Area" localSheetId="1">'Cronograma '!$A$1:$E$15</definedName>
    <definedName name="_xlnm.Print_Area" localSheetId="2">Orçamento!$A$1:$J$67</definedName>
    <definedName name="_xlnm.Print_Titles" localSheetId="2">Orçamento!$1:$6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5" l="1"/>
  <c r="F36" i="55" s="1"/>
  <c r="F46" i="55" l="1"/>
  <c r="F45" i="55"/>
  <c r="I47" i="4" l="1"/>
  <c r="I48" i="4"/>
  <c r="I49" i="4"/>
  <c r="I50" i="4"/>
  <c r="I51" i="4"/>
  <c r="I52" i="4"/>
  <c r="I46" i="4"/>
  <c r="I45" i="4"/>
  <c r="I42" i="4"/>
  <c r="I41" i="4"/>
  <c r="I37" i="4"/>
  <c r="I36" i="4"/>
  <c r="F44" i="55"/>
  <c r="I28" i="4"/>
  <c r="D18" i="55"/>
  <c r="F64" i="55"/>
  <c r="F58" i="55" l="1"/>
  <c r="F59" i="55" s="1"/>
  <c r="F54" i="55"/>
  <c r="F53" i="55"/>
  <c r="E54" i="55"/>
  <c r="E55" i="55"/>
  <c r="E56" i="55"/>
  <c r="E57" i="55"/>
  <c r="E58" i="55"/>
  <c r="E59" i="55"/>
  <c r="E60" i="55"/>
  <c r="E62" i="55"/>
  <c r="E63" i="55"/>
  <c r="E64" i="55"/>
  <c r="E53" i="55"/>
  <c r="D60" i="55"/>
  <c r="D62" i="55"/>
  <c r="D63" i="55"/>
  <c r="D64" i="55"/>
  <c r="D65" i="55"/>
  <c r="D56" i="55"/>
  <c r="D57" i="55"/>
  <c r="D58" i="55"/>
  <c r="D59" i="55"/>
  <c r="D55" i="55"/>
  <c r="D54" i="55"/>
  <c r="D53" i="55"/>
  <c r="D52" i="55"/>
  <c r="D50" i="55"/>
  <c r="D49" i="55"/>
  <c r="D45" i="55"/>
  <c r="D46" i="55"/>
  <c r="D44" i="55"/>
  <c r="D40" i="55"/>
  <c r="D41" i="55"/>
  <c r="D39" i="55"/>
  <c r="D38" i="55"/>
  <c r="D37" i="55"/>
  <c r="D36" i="55"/>
  <c r="D33" i="55"/>
  <c r="D31" i="55"/>
  <c r="D28" i="55"/>
  <c r="D25" i="55"/>
  <c r="D24" i="55"/>
  <c r="D21" i="55"/>
  <c r="D20" i="55"/>
  <c r="D19" i="55"/>
  <c r="F13" i="55"/>
  <c r="F9" i="55"/>
  <c r="F50" i="55" s="1"/>
  <c r="F18" i="55" l="1"/>
  <c r="I12" i="4" s="1"/>
  <c r="F37" i="55"/>
  <c r="I29" i="4" s="1"/>
  <c r="F33" i="55" l="1"/>
  <c r="I25" i="4" s="1"/>
  <c r="F39" i="55"/>
  <c r="I31" i="4" s="1"/>
  <c r="F38" i="55"/>
  <c r="I30" i="4" s="1"/>
  <c r="F28" i="55"/>
  <c r="I23" i="4" s="1"/>
  <c r="F24" i="55"/>
  <c r="F21" i="55"/>
  <c r="I15" i="4" s="1"/>
  <c r="F25" i="55" l="1"/>
  <c r="I19" i="4"/>
  <c r="F31" i="55"/>
  <c r="I24" i="4" s="1"/>
  <c r="F40" i="55" l="1"/>
  <c r="I32" i="4" s="1"/>
  <c r="I20" i="4"/>
  <c r="B4" i="54"/>
  <c r="A4" i="54"/>
  <c r="B3" i="54"/>
  <c r="E14" i="54"/>
  <c r="E12" i="54"/>
  <c r="I59" i="4"/>
  <c r="I66" i="4"/>
  <c r="I60" i="4"/>
  <c r="I63" i="4"/>
  <c r="I61" i="4"/>
  <c r="H58" i="4"/>
  <c r="I56" i="4"/>
  <c r="H54" i="4"/>
  <c r="I38" i="4"/>
  <c r="F41" i="55" l="1"/>
  <c r="I33" i="4" s="1"/>
  <c r="I62" i="4"/>
  <c r="I65" i="4" s="1"/>
  <c r="C20" i="52" l="1"/>
  <c r="C17" i="52"/>
  <c r="C11" i="52"/>
  <c r="J43" i="4"/>
  <c r="J39" i="4"/>
  <c r="J34" i="4"/>
  <c r="J26" i="4"/>
  <c r="J21" i="4"/>
  <c r="J17" i="4"/>
  <c r="J10" i="4"/>
  <c r="H44" i="4"/>
  <c r="H43" i="4"/>
  <c r="H40" i="4"/>
  <c r="H39" i="4"/>
  <c r="H35" i="4"/>
  <c r="H34" i="4"/>
  <c r="H27" i="4"/>
  <c r="H26" i="4"/>
  <c r="H22" i="4"/>
  <c r="H21" i="4"/>
  <c r="H18" i="4"/>
  <c r="H17" i="4"/>
  <c r="H11" i="4"/>
  <c r="H10" i="4"/>
  <c r="H9" i="4"/>
  <c r="C37" i="52"/>
  <c r="G4" i="4" s="1"/>
  <c r="H32" i="4" l="1"/>
  <c r="J32" i="4" s="1"/>
  <c r="H33" i="4"/>
  <c r="J33" i="4" s="1"/>
  <c r="H51" i="4"/>
  <c r="J51" i="4" s="1"/>
  <c r="H31" i="4"/>
  <c r="J31" i="4" s="1"/>
  <c r="H52" i="4"/>
  <c r="J52" i="4" s="1"/>
  <c r="H42" i="4"/>
  <c r="J42" i="4" s="1"/>
  <c r="H46" i="4"/>
  <c r="J46" i="4" s="1"/>
  <c r="H66" i="4"/>
  <c r="J66" i="4" s="1"/>
  <c r="H62" i="4"/>
  <c r="J62" i="4" s="1"/>
  <c r="H65" i="4"/>
  <c r="J65" i="4" s="1"/>
  <c r="H64" i="4"/>
  <c r="J64" i="4" s="1"/>
  <c r="H63" i="4"/>
  <c r="J63" i="4" s="1"/>
  <c r="H59" i="4"/>
  <c r="J59" i="4" s="1"/>
  <c r="H61" i="4"/>
  <c r="J61" i="4" s="1"/>
  <c r="H60" i="4"/>
  <c r="J60" i="4" s="1"/>
  <c r="H55" i="4"/>
  <c r="J55" i="4" s="1"/>
  <c r="J54" i="4" s="1"/>
  <c r="H56" i="4"/>
  <c r="J56" i="4" s="1"/>
  <c r="H47" i="4"/>
  <c r="J47" i="4" s="1"/>
  <c r="H48" i="4"/>
  <c r="J48" i="4" s="1"/>
  <c r="H49" i="4"/>
  <c r="J49" i="4" s="1"/>
  <c r="H37" i="4"/>
  <c r="J37" i="4" s="1"/>
  <c r="H38" i="4"/>
  <c r="J38" i="4" s="1"/>
  <c r="H13" i="4"/>
  <c r="J13" i="4" s="1"/>
  <c r="H14" i="4"/>
  <c r="J14" i="4" s="1"/>
  <c r="H25" i="4"/>
  <c r="H50" i="4"/>
  <c r="H23" i="4"/>
  <c r="H15" i="4"/>
  <c r="H19" i="4"/>
  <c r="H12" i="4"/>
  <c r="H28" i="4"/>
  <c r="H29" i="4"/>
  <c r="H24" i="4"/>
  <c r="H45" i="4"/>
  <c r="H36" i="4"/>
  <c r="H30" i="4"/>
  <c r="H20" i="4"/>
  <c r="H41" i="4"/>
  <c r="J58" i="4" l="1"/>
  <c r="J12" i="4"/>
  <c r="J50" i="4"/>
  <c r="J15" i="4"/>
  <c r="J36" i="4"/>
  <c r="J35" i="4" s="1"/>
  <c r="J28" i="4"/>
  <c r="J11" i="4" l="1"/>
  <c r="J41" i="4"/>
  <c r="J40" i="4" s="1"/>
  <c r="J19" i="4"/>
  <c r="J20" i="4"/>
  <c r="J30" i="4"/>
  <c r="J45" i="4"/>
  <c r="J44" i="4" s="1"/>
  <c r="J29" i="4"/>
  <c r="J27" i="4" l="1"/>
  <c r="J18" i="4"/>
  <c r="J24" i="4"/>
  <c r="J25" i="4"/>
  <c r="J23" i="4"/>
  <c r="J22" i="4" l="1"/>
  <c r="J9" i="4" s="1"/>
  <c r="D7" i="54" s="1"/>
  <c r="D13" i="54" l="1"/>
  <c r="E7" i="54"/>
  <c r="E11" i="54" s="1"/>
  <c r="E13" i="54" s="1"/>
  <c r="D17" i="54"/>
  <c r="F13" i="54" l="1"/>
</calcChain>
</file>

<file path=xl/sharedStrings.xml><?xml version="1.0" encoding="utf-8"?>
<sst xmlns="http://schemas.openxmlformats.org/spreadsheetml/2006/main" count="570" uniqueCount="206">
  <si>
    <t>TABELA</t>
  </si>
  <si>
    <t>CÓDIGO</t>
  </si>
  <si>
    <t>SERVIÇO</t>
  </si>
  <si>
    <t>DESCRIÇÃO</t>
  </si>
  <si>
    <t>UNID.</t>
  </si>
  <si>
    <t xml:space="preserve"> </t>
  </si>
  <si>
    <t>M3</t>
  </si>
  <si>
    <t>H</t>
  </si>
  <si>
    <t>UN</t>
  </si>
  <si>
    <t>M2</t>
  </si>
  <si>
    <t>M3XKM</t>
  </si>
  <si>
    <t>MÊS</t>
  </si>
  <si>
    <t>PISO DE LADRILHO HIDRÁULICO COLORIDO MODELO TÁTIL ( ALERTA OU DIRECIONAL) SEM LASTRO</t>
  </si>
  <si>
    <t>ITEM</t>
  </si>
  <si>
    <t>PREÇO UNITÁRIO</t>
  </si>
  <si>
    <t>S/ BDI</t>
  </si>
  <si>
    <t>C/ BDI</t>
  </si>
  <si>
    <t>VALOR</t>
  </si>
  <si>
    <t>I</t>
  </si>
  <si>
    <t>1.0</t>
  </si>
  <si>
    <t>BDI - BENEFÍCIOS DE DESPESAS INDIRETAS</t>
  </si>
  <si>
    <t>PARA OBRAS DE SERVIÇOS DE ENGENHARIA</t>
  </si>
  <si>
    <t>COMPONENTES</t>
  </si>
  <si>
    <t>INCIDÊNCIAS</t>
  </si>
  <si>
    <t>A - DESPESAS INDIRETAS</t>
  </si>
  <si>
    <t>SEGURO E GARANTIA</t>
  </si>
  <si>
    <t>RISCO</t>
  </si>
  <si>
    <t>DESPESAS FINANCEIRAS</t>
  </si>
  <si>
    <t>ADMINISTRAÇÃO CENTRAL</t>
  </si>
  <si>
    <t xml:space="preserve">SUBTOTAL A  </t>
  </si>
  <si>
    <t>B - TRIBUTOS</t>
  </si>
  <si>
    <t>COFINS - Contribuição para o Financiamento de Seguridade Social</t>
  </si>
  <si>
    <t>PIS - Programa de Integração Social</t>
  </si>
  <si>
    <t>ISSQN - Imposto Sobre Serviços de Qualquer Natureza</t>
  </si>
  <si>
    <t>*CPRB – contribuição previdenciária sobre a receita bruta</t>
  </si>
  <si>
    <t xml:space="preserve">SUBTOTAL B  </t>
  </si>
  <si>
    <t>C - BONIFICAÇÃO</t>
  </si>
  <si>
    <t>LUCRO</t>
  </si>
  <si>
    <t>A fórmula a ser utilizada para o cálculo do BDI é:</t>
  </si>
  <si>
    <t>BDI =[(1+AC+SG+R) x (1+DF) x (1+L) / (1-I)] – 1</t>
  </si>
  <si>
    <t xml:space="preserve">AC = </t>
  </si>
  <si>
    <t>taxa de administração central;</t>
  </si>
  <si>
    <t xml:space="preserve">DF = </t>
  </si>
  <si>
    <t>taxa de despesas financeiras;</t>
  </si>
  <si>
    <t xml:space="preserve">SG = </t>
  </si>
  <si>
    <t>taxa de seguros + taxa de garantias;</t>
  </si>
  <si>
    <t xml:space="preserve">R = </t>
  </si>
  <si>
    <t>taxa de riscos;</t>
  </si>
  <si>
    <t xml:space="preserve">I = </t>
  </si>
  <si>
    <t>taxa de incidência de impostos (PIS, COFINS e ISS)</t>
  </si>
  <si>
    <t xml:space="preserve">L = </t>
  </si>
  <si>
    <t>taxa de lucro/remuneração;</t>
  </si>
  <si>
    <t xml:space="preserve">*CPRB – contribuição previdenciária sobre a receita bruta conforme Lei Nº 13.161, de 31 de agosto de 2015 </t>
  </si>
  <si>
    <t>Cálculo conforme Acórdão 2622/2013 TCU e TC 025.990/2008-2</t>
  </si>
  <si>
    <t xml:space="preserve">BDI = </t>
  </si>
  <si>
    <t>BDI</t>
  </si>
  <si>
    <t>S</t>
  </si>
  <si>
    <t>QUANTIDADE</t>
  </si>
  <si>
    <t>2.0</t>
  </si>
  <si>
    <t>3.0</t>
  </si>
  <si>
    <t>4.0</t>
  </si>
  <si>
    <t>LIMPEZA</t>
  </si>
  <si>
    <t>5.0</t>
  </si>
  <si>
    <t>AQUISIÇÃO DE ARGILA</t>
  </si>
  <si>
    <t>6.0</t>
  </si>
  <si>
    <t>7.0</t>
  </si>
  <si>
    <t>VI</t>
  </si>
  <si>
    <t/>
  </si>
  <si>
    <t>PREPARO DO TERRENO</t>
  </si>
  <si>
    <t>PAISAGISMO</t>
  </si>
  <si>
    <t>ORÇAMENTO DETALHADO</t>
  </si>
  <si>
    <t>S/M</t>
  </si>
  <si>
    <t xml:space="preserve">ESTUDO: </t>
  </si>
  <si>
    <t>CRONOGRAMA</t>
  </si>
  <si>
    <t>TOTAL SIMPLES (SEM REAJUSTE)</t>
  </si>
  <si>
    <t>TOTAL ACUMULADO (SEM REAJUSTE)</t>
  </si>
  <si>
    <t>DATA BASE</t>
  </si>
  <si>
    <t>TABELA PREF.</t>
  </si>
  <si>
    <t>CALÇAMENTO DO PASSEIO</t>
  </si>
  <si>
    <t>CALÇAMENTO PASSEIO / PLANTIO DE GRAMA</t>
  </si>
  <si>
    <t>UNID</t>
  </si>
  <si>
    <t>DEM.PISO CIMENT.SOBRE LASTRO CONC.C/TR.ATE CB. E CARGA</t>
  </si>
  <si>
    <t>CORTE RASO E RECORTE DE ÁRVORE COM DIÂMETRO DE TRONCO MAIOR OU IGUAL A 0,20 M E MENOR QUE 0,40 M.AF_05/2018</t>
  </si>
  <si>
    <t>un</t>
  </si>
  <si>
    <t>REMOÇÃO DE RAÍZES REMANESCENTES DE TRONCO DE ÁRVORE COM DIÂMETRO MAIOR OU IGUAL A 0,20 M E MENOR QUE 0,40 M.AF_05/2018</t>
  </si>
  <si>
    <t>REGULARIZAÇÃO DO TERRENO SEM APILOAMENTO COM TRANSPORTE MANUAL DA TERRA ESCAVADA</t>
  </si>
  <si>
    <t>APILOAMENTO MECÂNICO</t>
  </si>
  <si>
    <t>INDENIZAÇÃO DE JAZIDA</t>
  </si>
  <si>
    <t>ESPALHAMENTO MECANICO</t>
  </si>
  <si>
    <t>LASTRO DE CONCRETO REGULARIZADO SEM IMPERMEAB. 1:3:6 ESP= 5CM (BASE)</t>
  </si>
  <si>
    <t>RAMPA</t>
  </si>
  <si>
    <t>PISO CONCRETO DESEMPENADO ESPESSURA = 5 CM 1:2,5:3,5</t>
  </si>
  <si>
    <t>PLANTIO DE ÁRVORE ORNAMENTAL COM ALTURA DE MUDA MAIOR QUE 2,00 M E MENOR OU IGUAL A 4,00 M. AF_05/2018</t>
  </si>
  <si>
    <t>SINAPI</t>
  </si>
  <si>
    <t>AGETOP</t>
  </si>
  <si>
    <t>LIXEIRA</t>
  </si>
  <si>
    <t>CONJUNTO DE LIXEIRA 60LT COLETA SELETIVA</t>
  </si>
  <si>
    <t>ADMINISTRAÇÃO</t>
  </si>
  <si>
    <t>ENGENHEIRO - (OBRAS CIVIS)</t>
  </si>
  <si>
    <t>ENCARREGADO - (OBRAS CIVIS)</t>
  </si>
  <si>
    <t xml:space="preserve">DEPÓSITO PARA CIMENTO TIPO II  COM PINTURA PADRÃO AGETOP/2014 (3,30 X 3,30 M) A=
10,89 M2 ( C/ REAPROV. 1 VEZ ) - INCLUSO PALETES </t>
  </si>
  <si>
    <t>LOCAÇÃO DE PRAÇA, QUADRA, IMPLANTAÇÃO UTILIZANDO CAVALETE, INCLUSO PIQUETE
COM TESTEMUNHA)</t>
  </si>
  <si>
    <t>LIGAÇÃO PROVISÓRIA LUZ E FORÇA - PD. AGETOP</t>
  </si>
  <si>
    <t>PLACA DE OBRA EM CHAPA METÁLICA 26 COM PINTURA, AFIXADA EM CAVALETES DE
MADEIRA DE LEI (VIGOTAS 6X12CM) - PADRÃO AGETO</t>
  </si>
  <si>
    <t>CONSUMO DE ENERGIA ELÉTRICA</t>
  </si>
  <si>
    <t>KWH</t>
  </si>
  <si>
    <t>ISOLAMENTO DE OBRA COM TELA PLASTICA COM MALHA DE 5MM E ESTRUTURA DE MADEIRA PONTALETEADA</t>
  </si>
  <si>
    <t>EXECUÇÃO DE CALÇADAS COM ACESSIBILIDADE EM TORNA DA CAMARA MUNICIPAL DE GOIANIA</t>
  </si>
  <si>
    <t>AV. INDEPENDÊNCIA COM AV. GOIÁS E RUA 74 - CENTRO - GOIÂNIA / GO</t>
  </si>
  <si>
    <t xml:space="preserve">END: </t>
  </si>
  <si>
    <t>Os encargos sociais atendem ao estabelecido na AGETOP</t>
  </si>
  <si>
    <t>AGETOP (ONERADA)</t>
  </si>
  <si>
    <t>TRANSPORTE LOCAL MAT. 1ª CATEG. C/ BASCULANTE 10M³ - DMT&gt;10,0KM</t>
  </si>
  <si>
    <t>DRENO</t>
  </si>
  <si>
    <t>ESCAVACAO MANUAL DE VALAS &lt; 1 MTS. (OBRAS CIVIS)</t>
  </si>
  <si>
    <t>CAIXA DE PASSAGEM 50X50X80CM FUNDO DE BRITA SEM TAMPA</t>
  </si>
  <si>
    <t>TAMPA EM CONCRETO ARMADO 25 MPA E=5CM PARA A CAIXA DE PASSAGEM 60X60CM</t>
  </si>
  <si>
    <t>DRENO DE TUBO PEAD 100MM (0,5MX0,4M) (GAP) (AC/BC</t>
  </si>
  <si>
    <t>M</t>
  </si>
  <si>
    <t>PLANTIO GRAMA ESMERALDA PLACA C/ M.O. IRRIG., ADUBO,TERRA VEGETAL (O.C.) A&lt;11.000,00M2</t>
  </si>
  <si>
    <t>CAIXA DE PASSAGEM 60X60X80CM FUNDO DE BRITA SEM TAMPA</t>
  </si>
  <si>
    <t>COTAÇÃO</t>
  </si>
  <si>
    <t>AREIA GROSSA</t>
  </si>
  <si>
    <t>INSUMO AGETOP</t>
  </si>
  <si>
    <t>LASTRO DE BRITA (BC)( ESTACA DE INFILTRAÇÃO)</t>
  </si>
  <si>
    <t>8.0</t>
  </si>
  <si>
    <t>9.0</t>
  </si>
  <si>
    <t>PREPARO COM BETONEIRA E TRANSPORTE MANUAL DE CONCRETO FCK-15 - (O.C.) - CHUMBADOR PE DA LIXEIRA</t>
  </si>
  <si>
    <t>MEMORIAL DE CÁLCULO DE PASSEIO (CALÇADA)</t>
  </si>
  <si>
    <t>V</t>
  </si>
  <si>
    <t>DRENAGEM SUPERFICIAL</t>
  </si>
  <si>
    <t>OBSERVAÇOES</t>
  </si>
  <si>
    <t>SRF</t>
  </si>
  <si>
    <t>73948/016</t>
  </si>
  <si>
    <t>%</t>
  </si>
  <si>
    <t>CPU</t>
  </si>
  <si>
    <t>094(S)</t>
  </si>
  <si>
    <t>041(S)</t>
  </si>
  <si>
    <t>KM</t>
  </si>
  <si>
    <t>061(S)</t>
  </si>
  <si>
    <t>063(S)</t>
  </si>
  <si>
    <t>SIN</t>
  </si>
  <si>
    <t>6077</t>
  </si>
  <si>
    <r>
      <t>ESPESSURA DA CAMADA DE ARGILA P/ EXECUÇÃO DO PASSEIO (</t>
    </r>
    <r>
      <rPr>
        <b/>
        <i/>
        <sz val="11"/>
        <color rgb="FFFF0000"/>
        <rFont val="Calibri"/>
        <family val="2"/>
        <scheme val="minor"/>
      </rPr>
      <t>ECP</t>
    </r>
    <r>
      <rPr>
        <i/>
        <sz val="11"/>
        <color theme="1"/>
        <rFont val="Calibri"/>
        <family val="2"/>
        <scheme val="minor"/>
      </rPr>
      <t>)</t>
    </r>
  </si>
  <si>
    <t>93588</t>
  </si>
  <si>
    <r>
      <t>DTM TRANSPORTE AQUISIÇÃO ARGILA EM LEITO NATURAL (</t>
    </r>
    <r>
      <rPr>
        <b/>
        <i/>
        <sz val="11"/>
        <color rgb="FFFF0000"/>
        <rFont val="Calibri"/>
        <family val="2"/>
        <scheme val="minor"/>
      </rPr>
      <t>DTN</t>
    </r>
    <r>
      <rPr>
        <i/>
        <sz val="11"/>
        <color theme="1"/>
        <rFont val="Calibri"/>
        <family val="2"/>
        <scheme val="minor"/>
      </rPr>
      <t>)</t>
    </r>
  </si>
  <si>
    <t>95875</t>
  </si>
  <si>
    <t>064(S)</t>
  </si>
  <si>
    <t>95240</t>
  </si>
  <si>
    <t>94991</t>
  </si>
  <si>
    <t>72132</t>
  </si>
  <si>
    <t>026(S)</t>
  </si>
  <si>
    <t>047(S)</t>
  </si>
  <si>
    <t>72850</t>
  </si>
  <si>
    <t>95878</t>
  </si>
  <si>
    <t>72840</t>
  </si>
  <si>
    <t>AREA TOTAL DOS TRECHOS COM CALÇADA</t>
  </si>
  <si>
    <t>COMPRIMENTO DE PISO TATIL</t>
  </si>
  <si>
    <t>COMPRIMENTO ILHA DE GRAMA</t>
  </si>
  <si>
    <t>LARGURA DO PISO TATIL</t>
  </si>
  <si>
    <t>LARGURA ILHA DE GRAMA</t>
  </si>
  <si>
    <t>AREA DA RAMPA 1</t>
  </si>
  <si>
    <t>AREA DA RAMPA 2</t>
  </si>
  <si>
    <t>AREA DA RAMPA 3</t>
  </si>
  <si>
    <t>QUANTIDADE DE RAMPA 1</t>
  </si>
  <si>
    <t>UND</t>
  </si>
  <si>
    <t>QUANTIDADE DE RAMPA 2</t>
  </si>
  <si>
    <t>QUANTIDADE DE RAMPA 3</t>
  </si>
  <si>
    <t xml:space="preserve"> TRANSPORTE DE ENTULHO EM CAÇAMBA ESTACIONÁRIA INCLUSO A CARGA MANUAL</t>
  </si>
  <si>
    <t>ATTC</t>
  </si>
  <si>
    <t>LPT</t>
  </si>
  <si>
    <t>AR1</t>
  </si>
  <si>
    <t>QR1</t>
  </si>
  <si>
    <t>AR2</t>
  </si>
  <si>
    <t>QR2</t>
  </si>
  <si>
    <t>AR3</t>
  </si>
  <si>
    <t>QR3</t>
  </si>
  <si>
    <t>CIG=5,67+11,11+4,77+3,54+4,47+8,54+8,22+5,43+11,55+10,68+11,65+10,73+3,93+4,28+5,19+6,19</t>
  </si>
  <si>
    <t>LIG</t>
  </si>
  <si>
    <t>LMT=ATTC+CPT*LPT+CIG*LIG+AR1*QR1+AR2*QR2+AR3*QR3</t>
  </si>
  <si>
    <t>TECE=LMT*0,06*1,3 + 13,55</t>
  </si>
  <si>
    <t>RTSAT=LMT</t>
  </si>
  <si>
    <t>AM=LMT</t>
  </si>
  <si>
    <t>IJ=LMT*0,1*1,15</t>
  </si>
  <si>
    <t>FATOR DE CONTRAÇÃO</t>
  </si>
  <si>
    <r>
      <t>TLM</t>
    </r>
    <r>
      <rPr>
        <i/>
        <sz val="11"/>
        <rFont val="Calibri"/>
        <family val="2"/>
        <scheme val="minor"/>
      </rPr>
      <t xml:space="preserve"> = IJ*DTN*1,3</t>
    </r>
  </si>
  <si>
    <r>
      <rPr>
        <b/>
        <i/>
        <sz val="11"/>
        <color rgb="FFFF0000"/>
        <rFont val="Calibri"/>
        <family val="2"/>
        <scheme val="minor"/>
      </rPr>
      <t>EM</t>
    </r>
    <r>
      <rPr>
        <i/>
        <sz val="11"/>
        <color theme="1"/>
        <rFont val="Calibri"/>
        <family val="2"/>
        <scheme val="minor"/>
      </rPr>
      <t xml:space="preserve"> = LMT</t>
    </r>
  </si>
  <si>
    <r>
      <t>PLH</t>
    </r>
    <r>
      <rPr>
        <i/>
        <sz val="11"/>
        <rFont val="Calibri"/>
        <family val="2"/>
        <scheme val="minor"/>
      </rPr>
      <t xml:space="preserve"> = CPT*LPT</t>
    </r>
  </si>
  <si>
    <r>
      <t>LCR</t>
    </r>
    <r>
      <rPr>
        <i/>
        <sz val="11"/>
        <rFont val="Calibri"/>
        <family val="2"/>
        <scheme val="minor"/>
      </rPr>
      <t xml:space="preserve"> = PLH</t>
    </r>
  </si>
  <si>
    <t>PISO DRENANTE 40 X40X 6CM</t>
  </si>
  <si>
    <t>PD = ATTC-CPT*LPT-CIG*LIG-AR1*QR1-AR2*QR2-AR3*QR3</t>
  </si>
  <si>
    <t>AG = LMT*0,05</t>
  </si>
  <si>
    <t>EM = LMT</t>
  </si>
  <si>
    <t>PCD= AR1*QR1+AR2*QR2+AR3*QR3</t>
  </si>
  <si>
    <t>PLH = QR1*1,2*0,45</t>
  </si>
  <si>
    <t>LCR = PLH</t>
  </si>
  <si>
    <t>PA=CRRA</t>
  </si>
  <si>
    <t>PGE=CIG*LIG</t>
  </si>
  <si>
    <t>AM= DTP*0,4m</t>
  </si>
  <si>
    <t>EMV (PROJETO)= REDE1 +REDE2 + REDE3 + REDE4 +REDE5 + REDE6 + REDE7 +REDE8</t>
  </si>
  <si>
    <t>DTP(PROJETO)= REDE1 +REDE2 + REDE3 + REDE4 +REDE5 + REDE6 + REDE7 +REDE8</t>
  </si>
  <si>
    <t>PROJETO</t>
  </si>
  <si>
    <t>ESCAVAÇAO MANUAL DE VALAS PROF.1 A 2 M (ESTACA DE INFILTRAÇÃO)</t>
  </si>
  <si>
    <t>EMV= ((3,1415*0,6*0,6)/4)*2*2</t>
  </si>
  <si>
    <t>LB=EMV*1,3</t>
  </si>
  <si>
    <t>CPT=18,58+6,58+11,59+16,78+9,98+6,59+13,79+10,2+2,62+3+3,6+1,81+0,9+0,9+2,59+9,59+5,59+60,2+8,37+4,2+2,35+7,9+1,85+1,5+1,61+8,19+115,37+2,58+0,58+0,9+2,97+1,21+0,9+3,21+47,99+12,59+8,8+4,17+3,6+20,04+5,2+4,99+8,4+15,4+23,6+2,77+3,61+2,79+2,81+1+2,2+0,81+2,45+42,56+6,18+1,25+0,81+0,45+1,2+1,2+1,2+1,2+1,2+1,2+1,2+0,81+0,81+1,2+1,2+1,2+2,4+0,8+1,8+0,8+2,4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</si>
</sst>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(* #,##0.00_);_(* \(#,##0.00\);_(* &quot;-&quot;??_);_(@_)"/>
    <numFmt numFmtId="165" formatCode="_(&quot;R$&quot;\ * #,##0.00_);[Red]_(&quot;R$&quot;\ * \(#,##0.00\);_(&quot;R$&quot;\ * &quot;-&quot;??_);[Blue]_(@_)"/>
    <numFmt numFmtId="166" formatCode="[$-416]mmm/yyyy;[Blue]@"/>
    <numFmt numFmtId="167" formatCode="#,##0.00%_);[Red]\(#,##0.00%\);&quot;-&quot;??_%_);[Blue]_(@"/>
    <numFmt numFmtId="168" formatCode="[&lt;100]00_);##,000_)"/>
    <numFmt numFmtId="169" formatCode="_(* #,##0.00_);[Red]_(* \(#,##0.00\);_(* &quot;-&quot;??_);[Blue]_(@_)"/>
    <numFmt numFmtId="170" formatCode="_(* #,##0.00&quot; M&quot;_);[Red]_(* \(#,##0.00&quot; M&quot;\);_(* &quot;-&quot;??_ _M_);[Blue]_(@_)"/>
    <numFmt numFmtId="171" formatCode="_(* #,##0.00&quot; M²&quot;_);[Red]_(* \(#,##0.00&quot; M²&quot;\);_(* &quot;-&quot;??_ _M_²_);[Blue]_(@_)"/>
    <numFmt numFmtId="172" formatCode="_(* #,#00&quot; MM&quot;_);[Red]_(* \(#,#00&quot; MM&quot;\);_(* &quot;-&quot;??_ _M_M_);[Blue]_(@_)"/>
    <numFmt numFmtId="173" formatCode="_(* #,##0.00&quot; M³&quot;_);[Red]_(* \(#,##0.00&quot; M³&quot;\);_(* &quot;-&quot;??_ _M_³_);[Blue]_(@_)"/>
    <numFmt numFmtId="174" formatCode="_(* #,##0.00&quot; UN&quot;_);[Red]_(* \(#,##0.00&quot; UN&quot;\);_(* &quot;-&quot;??_ _U_N_);[Blue]_(@_)"/>
    <numFmt numFmtId="175" formatCode="#,##0;[Red]\(#,##0\);&quot;-&quot;"/>
    <numFmt numFmtId="176" formatCode="_(* #,##0.00&quot; KM&quot;_);[Red]_(* \(#,##0.00&quot; KM&quot;\);_(* &quot;-&quot;??_ _K_M_);[Blue]_(@_)"/>
    <numFmt numFmtId="177" formatCode="_(* #,##0.00&quot;°&quot;_);[Red]_(* \(#,##0.00&quot;°&quot;\);_(* &quot;-&quot;??_°_);[Blue]_(@_)"/>
    <numFmt numFmtId="178" formatCode="_(* #,##0.00&quot; M3xKM&quot;_);[Red]_(* \(#,##0.00&quot; M3xKM&quot;\);_(* &quot;-&quot;??_ _M_3_x_K_M_);[Blue]_(@_)"/>
    <numFmt numFmtId="179" formatCode="_(* #,##0.0000_);[Red]_(* \(#,##0.0000\);_(* &quot;-&quot;????_);[Blue]_(@_)"/>
    <numFmt numFmtId="180" formatCode="_(* #,##0.000_);[Red]_(* \(#,##0.000\);_(* &quot;-&quot;???_);[Blue]_(@_)"/>
    <numFmt numFmtId="181" formatCode="_(* #,##0.000_);[Red]_(* \(#,##0.000\);_(* &quot;-&quot;????_);[Blue]_(@_)"/>
    <numFmt numFmtId="182" formatCode="_(* #,##0.00_);[Red]_(* \(#,##0.00\);_(* &quot;-&quot;????_);[Blue]_(@_)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25"/>
      <color theme="1"/>
      <name val="Calibri"/>
      <family val="2"/>
      <scheme val="minor"/>
    </font>
    <font>
      <i/>
      <sz val="10"/>
      <name val="Arial"/>
      <family val="2"/>
    </font>
    <font>
      <b/>
      <sz val="14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2" borderId="1" applyNumberFormat="0" applyBorder="0">
      <alignment horizontal="center" vertical="center"/>
    </xf>
    <xf numFmtId="168" fontId="1" fillId="0" borderId="5" applyFont="0" applyFill="0" applyBorder="0" applyProtection="0">
      <alignment horizontal="right" vertical="top"/>
    </xf>
    <xf numFmtId="0" fontId="2" fillId="0" borderId="6" applyFont="0" applyFill="0" applyBorder="0" applyProtection="0">
      <alignment horizontal="center" vertical="top"/>
    </xf>
    <xf numFmtId="0" fontId="2" fillId="0" borderId="6" applyFont="0" applyFill="0" applyBorder="0" applyProtection="0">
      <alignment horizontal="justify" vertical="top"/>
    </xf>
    <xf numFmtId="166" fontId="2" fillId="0" borderId="14" applyFont="0" applyFill="0" applyBorder="0" applyProtection="0">
      <alignment horizontal="center" vertical="top"/>
    </xf>
    <xf numFmtId="167" fontId="2" fillId="0" borderId="14" applyFont="0" applyFill="0" applyBorder="0" applyProtection="0">
      <alignment vertical="top"/>
    </xf>
    <xf numFmtId="165" fontId="2" fillId="0" borderId="2" applyFont="0" applyFill="0" applyBorder="0" applyProtection="0">
      <alignment vertical="top"/>
    </xf>
    <xf numFmtId="164" fontId="2" fillId="0" borderId="0" applyFont="0" applyFill="0" applyBorder="0" applyAlignment="0" applyProtection="0"/>
    <xf numFmtId="169" fontId="2" fillId="0" borderId="2" applyFont="0" applyFill="0" applyBorder="0" applyProtection="0">
      <alignment vertical="top"/>
    </xf>
    <xf numFmtId="0" fontId="2" fillId="0" borderId="0" applyFont="0" applyFill="0" applyBorder="0" applyProtection="0">
      <alignment horizontal="left" vertical="top"/>
    </xf>
    <xf numFmtId="170" fontId="2" fillId="0" borderId="2" applyFont="0" applyFill="0" applyBorder="0" applyProtection="0">
      <alignment vertical="top"/>
    </xf>
    <xf numFmtId="171" fontId="2" fillId="0" borderId="2" applyFont="0" applyFill="0" applyBorder="0" applyProtection="0">
      <alignment vertical="top"/>
    </xf>
    <xf numFmtId="168" fontId="1" fillId="0" borderId="5" applyFont="0" applyFill="0" applyBorder="0" applyProtection="0">
      <alignment horizontal="center" vertical="top"/>
    </xf>
    <xf numFmtId="172" fontId="1" fillId="0" borderId="5" applyFont="0" applyFill="0" applyBorder="0" applyProtection="0">
      <alignment horizontal="right" vertical="top"/>
    </xf>
    <xf numFmtId="173" fontId="2" fillId="0" borderId="2" applyFont="0" applyFill="0" applyBorder="0" applyProtection="0">
      <alignment vertical="top"/>
    </xf>
    <xf numFmtId="174" fontId="2" fillId="0" borderId="2" applyFont="0" applyFill="0" applyBorder="0" applyProtection="0">
      <alignment vertical="top"/>
    </xf>
    <xf numFmtId="0" fontId="2" fillId="0" borderId="0" applyFont="0" applyFill="0" applyBorder="0" applyProtection="0">
      <alignment horizontal="right" vertical="top"/>
    </xf>
    <xf numFmtId="175" fontId="2" fillId="0" borderId="6" applyFont="0" applyFill="0" applyBorder="0" applyProtection="0">
      <alignment horizontal="center" vertical="top"/>
    </xf>
    <xf numFmtId="0" fontId="3" fillId="0" borderId="0"/>
    <xf numFmtId="176" fontId="2" fillId="0" borderId="2" applyFont="0" applyFill="0" applyBorder="0" applyProtection="0">
      <alignment vertical="top"/>
    </xf>
    <xf numFmtId="177" fontId="2" fillId="0" borderId="2" applyFont="0" applyFill="0" applyBorder="0" applyProtection="0">
      <alignment vertical="top"/>
    </xf>
    <xf numFmtId="178" fontId="2" fillId="0" borderId="2" applyFont="0" applyFill="0" applyBorder="0" applyProtection="0">
      <alignment vertical="top"/>
    </xf>
    <xf numFmtId="179" fontId="2" fillId="0" borderId="2" applyFont="0" applyFill="0" applyBorder="0" applyProtection="0">
      <alignment vertical="top"/>
    </xf>
    <xf numFmtId="180" fontId="2" fillId="0" borderId="2" applyFont="0" applyFill="0" applyBorder="0" applyProtection="0">
      <alignment vertical="top"/>
    </xf>
  </cellStyleXfs>
  <cellXfs count="237">
    <xf numFmtId="0" fontId="0" fillId="0" borderId="0" xfId="0"/>
    <xf numFmtId="0" fontId="0" fillId="0" borderId="9" xfId="3" applyFont="1" applyBorder="1">
      <alignment horizontal="center" vertical="top"/>
    </xf>
    <xf numFmtId="0" fontId="1" fillId="2" borderId="4" xfId="1" applyFont="1" applyBorder="1">
      <alignment horizontal="center" vertical="center"/>
    </xf>
    <xf numFmtId="0" fontId="0" fillId="0" borderId="6" xfId="3" applyFont="1" applyBorder="1">
      <alignment horizontal="center" vertical="top"/>
    </xf>
    <xf numFmtId="169" fontId="0" fillId="0" borderId="6" xfId="9" applyFont="1" applyBorder="1">
      <alignment vertical="top"/>
    </xf>
    <xf numFmtId="169" fontId="0" fillId="0" borderId="7" xfId="9" applyFont="1" applyBorder="1">
      <alignment vertical="top"/>
    </xf>
    <xf numFmtId="169" fontId="0" fillId="0" borderId="9" xfId="9" applyFont="1" applyBorder="1">
      <alignment vertical="top"/>
    </xf>
    <xf numFmtId="169" fontId="0" fillId="0" borderId="10" xfId="9" applyFont="1" applyBorder="1">
      <alignment vertical="top"/>
    </xf>
    <xf numFmtId="0" fontId="1" fillId="0" borderId="5" xfId="3" applyNumberFormat="1" applyFont="1" applyBorder="1">
      <alignment horizontal="center" vertical="top"/>
    </xf>
    <xf numFmtId="0" fontId="1" fillId="0" borderId="8" xfId="3" applyNumberFormat="1" applyFont="1" applyBorder="1">
      <alignment horizontal="center" vertical="top"/>
    </xf>
    <xf numFmtId="0" fontId="4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0" fillId="0" borderId="0" xfId="0"/>
    <xf numFmtId="0" fontId="1" fillId="0" borderId="21" xfId="0" applyFont="1" applyBorder="1" applyAlignment="1">
      <alignment vertical="center"/>
    </xf>
    <xf numFmtId="0" fontId="1" fillId="0" borderId="22" xfId="0" applyFont="1" applyBorder="1"/>
    <xf numFmtId="0" fontId="1" fillId="0" borderId="23" xfId="0" applyFont="1" applyBorder="1"/>
    <xf numFmtId="0" fontId="0" fillId="0" borderId="21" xfId="0" applyBorder="1" applyAlignment="1">
      <alignment horizontal="center"/>
    </xf>
    <xf numFmtId="0" fontId="0" fillId="0" borderId="21" xfId="0" applyBorder="1"/>
    <xf numFmtId="10" fontId="3" fillId="0" borderId="21" xfId="0" applyNumberFormat="1" applyFont="1" applyFill="1" applyBorder="1"/>
    <xf numFmtId="0" fontId="3" fillId="0" borderId="21" xfId="0" applyFont="1" applyBorder="1"/>
    <xf numFmtId="0" fontId="0" fillId="0" borderId="22" xfId="0" applyBorder="1"/>
    <xf numFmtId="0" fontId="1" fillId="0" borderId="24" xfId="0" applyFont="1" applyBorder="1" applyAlignment="1">
      <alignment horizontal="right"/>
    </xf>
    <xf numFmtId="10" fontId="5" fillId="0" borderId="21" xfId="0" applyNumberFormat="1" applyFont="1" applyFill="1" applyBorder="1"/>
    <xf numFmtId="0" fontId="0" fillId="0" borderId="23" xfId="0" applyBorder="1"/>
    <xf numFmtId="10" fontId="3" fillId="0" borderId="24" xfId="0" applyNumberFormat="1" applyFont="1" applyFill="1" applyBorder="1"/>
    <xf numFmtId="0" fontId="3" fillId="0" borderId="0" xfId="0" applyFont="1" applyFill="1"/>
    <xf numFmtId="0" fontId="3" fillId="0" borderId="0" xfId="0" applyFont="1" applyAlignment="1">
      <alignment horizontal="justify" vertical="center"/>
    </xf>
    <xf numFmtId="0" fontId="6" fillId="0" borderId="0" xfId="0" applyFont="1" applyAlignment="1"/>
    <xf numFmtId="0" fontId="0" fillId="0" borderId="0" xfId="0" applyAlignment="1"/>
    <xf numFmtId="0" fontId="7" fillId="0" borderId="0" xfId="0" applyFont="1" applyBorder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0" fontId="1" fillId="0" borderId="22" xfId="0" applyFont="1" applyBorder="1" applyAlignment="1">
      <alignment vertical="center"/>
    </xf>
    <xf numFmtId="0" fontId="8" fillId="0" borderId="23" xfId="0" applyFont="1" applyBorder="1" applyAlignment="1">
      <alignment horizontal="right" vertical="center"/>
    </xf>
    <xf numFmtId="169" fontId="0" fillId="0" borderId="20" xfId="9" applyFont="1" applyBorder="1">
      <alignment vertical="top"/>
    </xf>
    <xf numFmtId="169" fontId="0" fillId="0" borderId="16" xfId="9" applyFont="1" applyBorder="1">
      <alignment vertical="top"/>
    </xf>
    <xf numFmtId="164" fontId="0" fillId="0" borderId="0" xfId="8" applyFont="1"/>
    <xf numFmtId="164" fontId="0" fillId="0" borderId="0" xfId="0" applyNumberFormat="1"/>
    <xf numFmtId="0" fontId="0" fillId="3" borderId="0" xfId="0" applyFill="1"/>
    <xf numFmtId="0" fontId="1" fillId="3" borderId="0" xfId="0" applyFont="1" applyFill="1" applyAlignment="1">
      <alignment horizontal="right"/>
    </xf>
    <xf numFmtId="0" fontId="0" fillId="0" borderId="0" xfId="0"/>
    <xf numFmtId="169" fontId="0" fillId="0" borderId="0" xfId="0" applyNumberFormat="1"/>
    <xf numFmtId="0" fontId="1" fillId="3" borderId="0" xfId="17" applyFont="1" applyFill="1" applyAlignment="1">
      <alignment horizontal="right"/>
    </xf>
    <xf numFmtId="0" fontId="11" fillId="0" borderId="0" xfId="0" applyFont="1"/>
    <xf numFmtId="0" fontId="11" fillId="3" borderId="0" xfId="0" applyFont="1" applyFill="1" applyBorder="1"/>
    <xf numFmtId="0" fontId="12" fillId="3" borderId="0" xfId="17" applyFont="1" applyFill="1" applyBorder="1">
      <alignment horizontal="right" vertical="top"/>
    </xf>
    <xf numFmtId="0" fontId="11" fillId="3" borderId="18" xfId="0" applyFont="1" applyFill="1" applyBorder="1"/>
    <xf numFmtId="0" fontId="12" fillId="3" borderId="18" xfId="17" applyFont="1" applyFill="1" applyBorder="1">
      <alignment horizontal="right" vertical="top"/>
    </xf>
    <xf numFmtId="167" fontId="11" fillId="3" borderId="18" xfId="6" applyFont="1" applyFill="1" applyBorder="1">
      <alignment vertical="top"/>
    </xf>
    <xf numFmtId="168" fontId="12" fillId="2" borderId="4" xfId="2" applyFont="1" applyFill="1" applyBorder="1" applyAlignment="1">
      <alignment horizontal="center" vertical="top"/>
    </xf>
    <xf numFmtId="0" fontId="11" fillId="3" borderId="16" xfId="0" applyFont="1" applyFill="1" applyBorder="1"/>
    <xf numFmtId="0" fontId="12" fillId="3" borderId="16" xfId="17" applyFont="1" applyFill="1" applyBorder="1">
      <alignment horizontal="right" vertical="top"/>
    </xf>
    <xf numFmtId="0" fontId="12" fillId="3" borderId="17" xfId="17" applyFont="1" applyFill="1" applyBorder="1">
      <alignment horizontal="right" vertical="top"/>
    </xf>
    <xf numFmtId="0" fontId="12" fillId="3" borderId="9" xfId="3" applyFont="1" applyFill="1" applyBorder="1">
      <alignment horizontal="center" vertical="top"/>
    </xf>
    <xf numFmtId="0" fontId="12" fillId="3" borderId="9" xfId="0" applyFont="1" applyFill="1" applyBorder="1" applyAlignment="1">
      <alignment horizontal="justify"/>
    </xf>
    <xf numFmtId="0" fontId="10" fillId="3" borderId="9" xfId="3" applyFont="1" applyFill="1" applyBorder="1">
      <alignment horizontal="center" vertical="top"/>
    </xf>
    <xf numFmtId="165" fontId="10" fillId="3" borderId="9" xfId="7" applyFont="1" applyFill="1" applyBorder="1">
      <alignment vertical="top"/>
    </xf>
    <xf numFmtId="169" fontId="10" fillId="3" borderId="16" xfId="9" applyFont="1" applyFill="1" applyBorder="1">
      <alignment vertical="top"/>
    </xf>
    <xf numFmtId="0" fontId="11" fillId="3" borderId="27" xfId="3" applyFont="1" applyFill="1" applyBorder="1">
      <alignment horizontal="center" vertical="top"/>
    </xf>
    <xf numFmtId="0" fontId="11" fillId="3" borderId="27" xfId="0" applyFont="1" applyFill="1" applyBorder="1" applyAlignment="1">
      <alignment horizontal="justify"/>
    </xf>
    <xf numFmtId="165" fontId="11" fillId="3" borderId="27" xfId="7" applyFont="1" applyFill="1" applyBorder="1">
      <alignment vertical="top"/>
    </xf>
    <xf numFmtId="169" fontId="11" fillId="3" borderId="28" xfId="9" applyFont="1" applyFill="1" applyBorder="1">
      <alignment vertical="top"/>
    </xf>
    <xf numFmtId="0" fontId="12" fillId="3" borderId="26" xfId="3" applyFont="1" applyFill="1" applyBorder="1">
      <alignment horizontal="center" vertical="top"/>
    </xf>
    <xf numFmtId="0" fontId="12" fillId="3" borderId="26" xfId="0" applyFont="1" applyFill="1" applyBorder="1" applyAlignment="1">
      <alignment horizontal="justify"/>
    </xf>
    <xf numFmtId="165" fontId="12" fillId="3" borderId="26" xfId="7" applyFont="1" applyFill="1" applyBorder="1">
      <alignment vertical="top"/>
    </xf>
    <xf numFmtId="169" fontId="12" fillId="3" borderId="29" xfId="9" applyFont="1" applyFill="1" applyBorder="1">
      <alignment vertical="top"/>
    </xf>
    <xf numFmtId="167" fontId="10" fillId="3" borderId="28" xfId="6" applyFont="1" applyFill="1" applyBorder="1">
      <alignment vertical="top"/>
    </xf>
    <xf numFmtId="165" fontId="12" fillId="3" borderId="21" xfId="7" applyFont="1" applyFill="1" applyBorder="1">
      <alignment vertical="top"/>
    </xf>
    <xf numFmtId="0" fontId="1" fillId="3" borderId="4" xfId="17" applyFont="1" applyFill="1" applyBorder="1" applyAlignment="1">
      <alignment horizontal="center" vertical="top"/>
    </xf>
    <xf numFmtId="167" fontId="0" fillId="3" borderId="4" xfId="6" applyFont="1" applyFill="1" applyBorder="1" applyAlignment="1">
      <alignment horizontal="center" vertical="top"/>
    </xf>
    <xf numFmtId="0" fontId="0" fillId="3" borderId="23" xfId="0" applyFill="1" applyBorder="1"/>
    <xf numFmtId="0" fontId="0" fillId="3" borderId="24" xfId="0" applyFill="1" applyBorder="1"/>
    <xf numFmtId="0" fontId="0" fillId="3" borderId="22" xfId="0" applyFill="1" applyBorder="1"/>
    <xf numFmtId="164" fontId="1" fillId="3" borderId="21" xfId="8" applyFont="1" applyFill="1" applyBorder="1" applyAlignment="1">
      <alignment horizontal="center"/>
    </xf>
    <xf numFmtId="0" fontId="1" fillId="3" borderId="22" xfId="17" applyFont="1" applyFill="1" applyBorder="1" applyAlignment="1">
      <alignment horizontal="center" vertical="top"/>
    </xf>
    <xf numFmtId="0" fontId="10" fillId="3" borderId="9" xfId="0" applyFont="1" applyFill="1" applyBorder="1" applyAlignment="1">
      <alignment horizontal="justify"/>
    </xf>
    <xf numFmtId="0" fontId="14" fillId="0" borderId="0" xfId="0" applyFont="1" applyAlignment="1">
      <alignment horizontal="justify" vertical="center"/>
    </xf>
    <xf numFmtId="4" fontId="11" fillId="0" borderId="0" xfId="0" applyNumberFormat="1" applyFont="1"/>
    <xf numFmtId="165" fontId="12" fillId="4" borderId="26" xfId="7" applyFont="1" applyFill="1" applyBorder="1">
      <alignment vertical="top"/>
    </xf>
    <xf numFmtId="0" fontId="12" fillId="4" borderId="26" xfId="3" applyFont="1" applyFill="1" applyBorder="1">
      <alignment horizontal="center" vertical="top"/>
    </xf>
    <xf numFmtId="0" fontId="12" fillId="4" borderId="26" xfId="0" applyFont="1" applyFill="1" applyBorder="1" applyAlignment="1">
      <alignment horizontal="justify"/>
    </xf>
    <xf numFmtId="0" fontId="9" fillId="0" borderId="0" xfId="0" applyFont="1"/>
    <xf numFmtId="0" fontId="0" fillId="0" borderId="0" xfId="0" applyFill="1"/>
    <xf numFmtId="0" fontId="1" fillId="0" borderId="8" xfId="3" applyNumberFormat="1" applyFont="1" applyFill="1" applyBorder="1">
      <alignment horizontal="center" vertical="top"/>
    </xf>
    <xf numFmtId="0" fontId="0" fillId="0" borderId="9" xfId="3" applyFont="1" applyFill="1" applyBorder="1">
      <alignment horizontal="center" vertical="top"/>
    </xf>
    <xf numFmtId="169" fontId="0" fillId="0" borderId="9" xfId="9" applyFont="1" applyFill="1" applyBorder="1">
      <alignment vertical="top"/>
    </xf>
    <xf numFmtId="169" fontId="0" fillId="0" borderId="16" xfId="9" applyFont="1" applyFill="1" applyBorder="1">
      <alignment vertical="top"/>
    </xf>
    <xf numFmtId="169" fontId="0" fillId="0" borderId="10" xfId="9" applyFont="1" applyFill="1" applyBorder="1">
      <alignment vertical="top"/>
    </xf>
    <xf numFmtId="169" fontId="1" fillId="0" borderId="10" xfId="9" applyFont="1" applyFill="1" applyBorder="1">
      <alignment vertical="top"/>
    </xf>
    <xf numFmtId="0" fontId="1" fillId="0" borderId="11" xfId="3" applyNumberFormat="1" applyFont="1" applyFill="1" applyBorder="1">
      <alignment horizontal="center" vertical="top"/>
    </xf>
    <xf numFmtId="0" fontId="0" fillId="0" borderId="12" xfId="3" applyFont="1" applyFill="1" applyBorder="1">
      <alignment horizontal="center" vertical="top"/>
    </xf>
    <xf numFmtId="169" fontId="0" fillId="0" borderId="12" xfId="9" applyFont="1" applyFill="1" applyBorder="1">
      <alignment vertical="top"/>
    </xf>
    <xf numFmtId="169" fontId="0" fillId="0" borderId="17" xfId="9" applyFont="1" applyFill="1" applyBorder="1">
      <alignment vertical="top"/>
    </xf>
    <xf numFmtId="169" fontId="0" fillId="0" borderId="13" xfId="9" applyFont="1" applyFill="1" applyBorder="1">
      <alignment vertical="top"/>
    </xf>
    <xf numFmtId="0" fontId="5" fillId="0" borderId="8" xfId="3" applyNumberFormat="1" applyFont="1" applyFill="1" applyBorder="1">
      <alignment horizontal="center" vertical="top"/>
    </xf>
    <xf numFmtId="0" fontId="9" fillId="0" borderId="9" xfId="3" applyFont="1" applyFill="1" applyBorder="1">
      <alignment horizontal="center" vertical="top"/>
    </xf>
    <xf numFmtId="169" fontId="9" fillId="0" borderId="9" xfId="9" applyFont="1" applyFill="1" applyBorder="1">
      <alignment vertical="top"/>
    </xf>
    <xf numFmtId="169" fontId="9" fillId="0" borderId="16" xfId="9" applyFont="1" applyFill="1" applyBorder="1">
      <alignment vertical="top"/>
    </xf>
    <xf numFmtId="169" fontId="9" fillId="0" borderId="10" xfId="9" applyFont="1" applyFill="1" applyBorder="1">
      <alignment vertical="top"/>
    </xf>
    <xf numFmtId="0" fontId="9" fillId="0" borderId="0" xfId="0" applyFont="1" applyFill="1"/>
    <xf numFmtId="169" fontId="9" fillId="0" borderId="9" xfId="9" applyFont="1" applyBorder="1">
      <alignment vertical="top"/>
    </xf>
    <xf numFmtId="0" fontId="5" fillId="0" borderId="0" xfId="0" applyFont="1" applyAlignment="1">
      <alignment horizontal="centerContinuous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/>
    <xf numFmtId="0" fontId="9" fillId="0" borderId="0" xfId="0" applyFont="1" applyAlignment="1"/>
    <xf numFmtId="10" fontId="9" fillId="0" borderId="0" xfId="0" applyNumberFormat="1" applyFont="1"/>
    <xf numFmtId="10" fontId="15" fillId="0" borderId="24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vertical="top"/>
    </xf>
    <xf numFmtId="0" fontId="12" fillId="2" borderId="20" xfId="1" applyFont="1" applyBorder="1" applyAlignment="1">
      <alignment horizontal="center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0" fillId="0" borderId="16" xfId="3" applyFont="1" applyFill="1" applyBorder="1">
      <alignment horizontal="center" vertical="top"/>
    </xf>
    <xf numFmtId="0" fontId="9" fillId="0" borderId="16" xfId="3" applyFont="1" applyFill="1" applyBorder="1">
      <alignment horizontal="center" vertical="top"/>
    </xf>
    <xf numFmtId="0" fontId="1" fillId="0" borderId="32" xfId="4" applyFont="1" applyFill="1" applyBorder="1">
      <alignment horizontal="justify" vertical="top"/>
    </xf>
    <xf numFmtId="0" fontId="0" fillId="0" borderId="32" xfId="4" applyFont="1" applyFill="1" applyBorder="1">
      <alignment horizontal="justify" vertical="top"/>
    </xf>
    <xf numFmtId="0" fontId="0" fillId="0" borderId="32" xfId="4" applyFont="1" applyFill="1" applyBorder="1" applyAlignment="1">
      <alignment horizontal="justify" vertical="center"/>
    </xf>
    <xf numFmtId="0" fontId="1" fillId="0" borderId="32" xfId="4" applyFont="1" applyFill="1" applyBorder="1" applyAlignment="1">
      <alignment horizontal="justify" vertical="center"/>
    </xf>
    <xf numFmtId="0" fontId="9" fillId="0" borderId="32" xfId="4" applyFont="1" applyFill="1" applyBorder="1" applyAlignment="1">
      <alignment horizontal="justify" vertical="center"/>
    </xf>
    <xf numFmtId="0" fontId="0" fillId="0" borderId="20" xfId="3" applyFont="1" applyBorder="1">
      <alignment horizontal="center" vertical="top"/>
    </xf>
    <xf numFmtId="0" fontId="0" fillId="0" borderId="16" xfId="3" applyFont="1" applyBorder="1">
      <alignment horizontal="center" vertical="top"/>
    </xf>
    <xf numFmtId="0" fontId="0" fillId="0" borderId="17" xfId="3" applyFont="1" applyFill="1" applyBorder="1">
      <alignment horizontal="center" vertical="top"/>
    </xf>
    <xf numFmtId="0" fontId="0" fillId="0" borderId="34" xfId="4" applyFont="1" applyBorder="1">
      <alignment horizontal="justify" vertical="top"/>
    </xf>
    <xf numFmtId="0" fontId="0" fillId="0" borderId="32" xfId="4" applyFont="1" applyBorder="1">
      <alignment horizontal="justify" vertical="top"/>
    </xf>
    <xf numFmtId="0" fontId="0" fillId="0" borderId="30" xfId="4" applyFont="1" applyFill="1" applyBorder="1">
      <alignment horizontal="justify" vertical="top"/>
    </xf>
    <xf numFmtId="0" fontId="0" fillId="0" borderId="32" xfId="4" applyFont="1" applyFill="1" applyBorder="1" applyAlignment="1">
      <alignment horizontal="justify" vertical="top" wrapText="1"/>
    </xf>
    <xf numFmtId="17" fontId="0" fillId="3" borderId="4" xfId="0" applyNumberFormat="1" applyFill="1" applyBorder="1" applyAlignment="1">
      <alignment horizontal="center"/>
    </xf>
    <xf numFmtId="169" fontId="12" fillId="5" borderId="22" xfId="9" applyFont="1" applyFill="1" applyBorder="1">
      <alignment vertical="top"/>
    </xf>
    <xf numFmtId="0" fontId="12" fillId="3" borderId="17" xfId="17" applyFont="1" applyFill="1" applyBorder="1" applyAlignment="1">
      <alignment horizontal="left" vertical="top"/>
    </xf>
    <xf numFmtId="0" fontId="13" fillId="3" borderId="0" xfId="0" applyFont="1" applyFill="1" applyAlignment="1">
      <alignment horizontal="center" vertical="top"/>
    </xf>
    <xf numFmtId="0" fontId="0" fillId="0" borderId="9" xfId="0" applyBorder="1" applyAlignment="1">
      <alignment horizontal="center"/>
    </xf>
    <xf numFmtId="0" fontId="17" fillId="0" borderId="16" xfId="3" applyFont="1" applyFill="1" applyBorder="1">
      <alignment horizontal="center" vertical="top"/>
    </xf>
    <xf numFmtId="0" fontId="1" fillId="2" borderId="4" xfId="1" applyFont="1" applyBorder="1" applyAlignment="1">
      <alignment horizontal="center" vertical="center"/>
    </xf>
    <xf numFmtId="0" fontId="0" fillId="0" borderId="6" xfId="3" applyFont="1" applyBorder="1" applyAlignment="1">
      <alignment horizontal="center" vertical="top"/>
    </xf>
    <xf numFmtId="0" fontId="0" fillId="0" borderId="9" xfId="3" applyFont="1" applyBorder="1" applyAlignment="1">
      <alignment horizontal="center" vertical="top"/>
    </xf>
    <xf numFmtId="0" fontId="0" fillId="0" borderId="9" xfId="3" applyFont="1" applyFill="1" applyBorder="1" applyAlignment="1">
      <alignment horizontal="center" vertical="top"/>
    </xf>
    <xf numFmtId="0" fontId="9" fillId="0" borderId="9" xfId="3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12" xfId="3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0" fontId="0" fillId="0" borderId="0" xfId="0" applyBorder="1"/>
    <xf numFmtId="0" fontId="0" fillId="3" borderId="0" xfId="0" applyFill="1" applyAlignment="1">
      <alignment horizontal="left"/>
    </xf>
    <xf numFmtId="0" fontId="1" fillId="3" borderId="5" xfId="3" applyNumberFormat="1" applyFont="1" applyFill="1" applyBorder="1">
      <alignment horizontal="center" vertical="top"/>
    </xf>
    <xf numFmtId="0" fontId="0" fillId="3" borderId="6" xfId="3" applyFont="1" applyFill="1" applyBorder="1">
      <alignment horizontal="center" vertical="top"/>
    </xf>
    <xf numFmtId="0" fontId="0" fillId="3" borderId="6" xfId="4" applyFont="1" applyFill="1" applyBorder="1">
      <alignment horizontal="justify" vertical="top"/>
    </xf>
    <xf numFmtId="0" fontId="0" fillId="3" borderId="20" xfId="4" applyFont="1" applyFill="1" applyBorder="1">
      <alignment horizontal="justify" vertical="top"/>
    </xf>
    <xf numFmtId="0" fontId="1" fillId="3" borderId="8" xfId="3" applyNumberFormat="1" applyFont="1" applyFill="1" applyBorder="1">
      <alignment horizontal="center" vertical="top"/>
    </xf>
    <xf numFmtId="0" fontId="0" fillId="3" borderId="9" xfId="3" applyFont="1" applyFill="1" applyBorder="1">
      <alignment horizontal="center" vertical="top"/>
    </xf>
    <xf numFmtId="0" fontId="1" fillId="3" borderId="9" xfId="4" applyFont="1" applyFill="1" applyBorder="1">
      <alignment horizontal="justify" vertical="top"/>
    </xf>
    <xf numFmtId="0" fontId="0" fillId="3" borderId="16" xfId="4" applyFont="1" applyFill="1" applyBorder="1">
      <alignment horizontal="justify" vertical="top"/>
    </xf>
    <xf numFmtId="0" fontId="19" fillId="3" borderId="9" xfId="17" applyFont="1" applyFill="1" applyBorder="1">
      <alignment horizontal="right" vertical="top"/>
    </xf>
    <xf numFmtId="0" fontId="19" fillId="3" borderId="9" xfId="3" applyFont="1" applyFill="1" applyBorder="1">
      <alignment horizontal="center" vertical="top"/>
    </xf>
    <xf numFmtId="169" fontId="19" fillId="3" borderId="16" xfId="9" applyFont="1" applyFill="1" applyBorder="1">
      <alignment vertical="top"/>
    </xf>
    <xf numFmtId="169" fontId="20" fillId="3" borderId="16" xfId="9" applyFont="1" applyFill="1" applyBorder="1">
      <alignment vertical="top"/>
    </xf>
    <xf numFmtId="0" fontId="1" fillId="2" borderId="38" xfId="1" applyNumberFormat="1" applyBorder="1">
      <alignment horizontal="center" vertical="center"/>
    </xf>
    <xf numFmtId="0" fontId="1" fillId="2" borderId="21" xfId="1" applyBorder="1">
      <alignment horizontal="center" vertical="center"/>
    </xf>
    <xf numFmtId="0" fontId="1" fillId="2" borderId="21" xfId="1" applyBorder="1" applyAlignment="1">
      <alignment horizontal="left" vertical="center"/>
    </xf>
    <xf numFmtId="0" fontId="1" fillId="2" borderId="29" xfId="1" applyBorder="1">
      <alignment horizontal="center" vertical="center"/>
    </xf>
    <xf numFmtId="0" fontId="1" fillId="3" borderId="39" xfId="3" applyNumberFormat="1" applyFont="1" applyFill="1" applyBorder="1">
      <alignment horizontal="center" vertical="top"/>
    </xf>
    <xf numFmtId="0" fontId="0" fillId="3" borderId="26" xfId="3" applyFont="1" applyFill="1" applyBorder="1">
      <alignment horizontal="center" vertical="top"/>
    </xf>
    <xf numFmtId="0" fontId="0" fillId="3" borderId="26" xfId="4" applyFont="1" applyFill="1" applyBorder="1">
      <alignment horizontal="justify" vertical="top"/>
    </xf>
    <xf numFmtId="0" fontId="0" fillId="3" borderId="29" xfId="3" applyFont="1" applyFill="1" applyBorder="1">
      <alignment horizontal="center" vertical="top"/>
    </xf>
    <xf numFmtId="169" fontId="0" fillId="3" borderId="40" xfId="9" applyFont="1" applyFill="1" applyBorder="1">
      <alignment vertical="top"/>
    </xf>
    <xf numFmtId="0" fontId="1" fillId="3" borderId="41" xfId="3" applyNumberFormat="1" applyFont="1" applyFill="1" applyBorder="1">
      <alignment horizontal="center" vertical="top"/>
    </xf>
    <xf numFmtId="0" fontId="0" fillId="3" borderId="27" xfId="3" applyFont="1" applyFill="1" applyBorder="1">
      <alignment horizontal="center" vertical="top"/>
    </xf>
    <xf numFmtId="0" fontId="19" fillId="3" borderId="27" xfId="17" applyFont="1" applyFill="1" applyBorder="1">
      <alignment horizontal="right" vertical="top"/>
    </xf>
    <xf numFmtId="0" fontId="19" fillId="3" borderId="27" xfId="3" applyFont="1" applyFill="1" applyBorder="1">
      <alignment horizontal="center" vertical="top"/>
    </xf>
    <xf numFmtId="169" fontId="19" fillId="3" borderId="27" xfId="9" applyFont="1" applyFill="1" applyBorder="1">
      <alignment vertical="top"/>
    </xf>
    <xf numFmtId="0" fontId="1" fillId="3" borderId="38" xfId="3" applyNumberFormat="1" applyFont="1" applyFill="1" applyBorder="1">
      <alignment horizontal="center" vertical="top"/>
    </xf>
    <xf numFmtId="0" fontId="0" fillId="3" borderId="21" xfId="3" applyFont="1" applyFill="1" applyBorder="1">
      <alignment horizontal="center" vertical="top"/>
    </xf>
    <xf numFmtId="0" fontId="0" fillId="3" borderId="21" xfId="4" applyFont="1" applyFill="1" applyBorder="1">
      <alignment horizontal="justify" vertical="top"/>
    </xf>
    <xf numFmtId="169" fontId="0" fillId="3" borderId="22" xfId="9" applyFont="1" applyFill="1" applyBorder="1">
      <alignment vertical="top"/>
    </xf>
    <xf numFmtId="180" fontId="19" fillId="3" borderId="9" xfId="24" applyFont="1" applyFill="1" applyBorder="1">
      <alignment vertical="top"/>
    </xf>
    <xf numFmtId="180" fontId="19" fillId="3" borderId="27" xfId="24" applyFont="1" applyFill="1" applyBorder="1">
      <alignment vertical="top"/>
    </xf>
    <xf numFmtId="169" fontId="19" fillId="3" borderId="9" xfId="9" applyFont="1" applyFill="1" applyBorder="1">
      <alignment vertical="top"/>
    </xf>
    <xf numFmtId="179" fontId="19" fillId="3" borderId="16" xfId="23" applyFont="1" applyFill="1" applyBorder="1">
      <alignment vertical="top"/>
    </xf>
    <xf numFmtId="179" fontId="19" fillId="3" borderId="9" xfId="23" applyFont="1" applyFill="1" applyBorder="1">
      <alignment vertical="top"/>
    </xf>
    <xf numFmtId="0" fontId="0" fillId="0" borderId="36" xfId="0" applyBorder="1"/>
    <xf numFmtId="169" fontId="0" fillId="3" borderId="20" xfId="9" applyFont="1" applyFill="1" applyBorder="1" applyAlignment="1">
      <alignment horizontal="justify" vertical="center"/>
    </xf>
    <xf numFmtId="169" fontId="0" fillId="3" borderId="16" xfId="9" applyFont="1" applyFill="1" applyBorder="1" applyAlignment="1">
      <alignment horizontal="justify" vertical="center"/>
    </xf>
    <xf numFmtId="0" fontId="19" fillId="3" borderId="16" xfId="9" applyNumberFormat="1" applyFont="1" applyFill="1" applyBorder="1" applyAlignment="1">
      <alignment horizontal="justify" vertical="center"/>
    </xf>
    <xf numFmtId="0" fontId="1" fillId="2" borderId="22" xfId="1" applyNumberFormat="1" applyBorder="1" applyAlignment="1">
      <alignment horizontal="justify" vertical="center" wrapText="1"/>
    </xf>
    <xf numFmtId="0" fontId="21" fillId="3" borderId="31" xfId="9" applyNumberFormat="1" applyFont="1" applyFill="1" applyBorder="1" applyAlignment="1">
      <alignment horizontal="justify" vertical="center"/>
    </xf>
    <xf numFmtId="0" fontId="19" fillId="3" borderId="32" xfId="4" applyFont="1" applyFill="1" applyBorder="1" applyAlignment="1">
      <alignment horizontal="justify" vertical="center"/>
    </xf>
    <xf numFmtId="0" fontId="19" fillId="3" borderId="42" xfId="4" applyFont="1" applyFill="1" applyBorder="1" applyAlignment="1">
      <alignment horizontal="justify" vertical="center"/>
    </xf>
    <xf numFmtId="0" fontId="19" fillId="3" borderId="22" xfId="4" applyFont="1" applyFill="1" applyBorder="1" applyAlignment="1">
      <alignment horizontal="justify" vertical="center"/>
    </xf>
    <xf numFmtId="0" fontId="19" fillId="3" borderId="16" xfId="4" applyFont="1" applyFill="1" applyBorder="1" applyAlignment="1">
      <alignment horizontal="justify" vertical="center"/>
    </xf>
    <xf numFmtId="0" fontId="21" fillId="3" borderId="31" xfId="4" applyFont="1" applyFill="1" applyBorder="1" applyAlignment="1">
      <alignment horizontal="justify" vertical="center"/>
    </xf>
    <xf numFmtId="0" fontId="19" fillId="3" borderId="43" xfId="4" applyFont="1" applyFill="1" applyBorder="1" applyAlignment="1">
      <alignment horizontal="justify" vertical="center"/>
    </xf>
    <xf numFmtId="0" fontId="20" fillId="3" borderId="31" xfId="9" applyNumberFormat="1" applyFont="1" applyFill="1" applyBorder="1" applyAlignment="1">
      <alignment horizontal="justify" vertical="center"/>
    </xf>
    <xf numFmtId="0" fontId="0" fillId="0" borderId="0" xfId="0" applyBorder="1" applyAlignment="1">
      <alignment horizontal="justify" vertical="center"/>
    </xf>
    <xf numFmtId="0" fontId="19" fillId="3" borderId="27" xfId="17" applyFont="1" applyFill="1" applyBorder="1" applyAlignment="1">
      <alignment horizontal="justify" vertical="center"/>
    </xf>
    <xf numFmtId="0" fontId="0" fillId="0" borderId="9" xfId="0" applyBorder="1"/>
    <xf numFmtId="0" fontId="0" fillId="3" borderId="26" xfId="4" applyFont="1" applyFill="1" applyBorder="1" applyAlignment="1">
      <alignment horizontal="justify" vertical="center"/>
    </xf>
    <xf numFmtId="0" fontId="22" fillId="3" borderId="16" xfId="9" applyNumberFormat="1" applyFont="1" applyFill="1" applyBorder="1" applyAlignment="1">
      <alignment horizontal="justify" vertical="center"/>
    </xf>
    <xf numFmtId="182" fontId="19" fillId="3" borderId="16" xfId="23" applyNumberFormat="1" applyFont="1" applyFill="1" applyBorder="1">
      <alignment vertical="top"/>
    </xf>
    <xf numFmtId="0" fontId="21" fillId="3" borderId="16" xfId="4" applyFont="1" applyFill="1" applyBorder="1" applyAlignment="1">
      <alignment horizontal="justify" vertical="center"/>
    </xf>
    <xf numFmtId="169" fontId="0" fillId="3" borderId="2" xfId="9" applyFont="1" applyFill="1" applyBorder="1">
      <alignment vertical="top"/>
    </xf>
    <xf numFmtId="0" fontId="19" fillId="3" borderId="9" xfId="17" applyFont="1" applyFill="1" applyBorder="1" applyAlignment="1">
      <alignment horizontal="left" vertical="top"/>
    </xf>
    <xf numFmtId="181" fontId="19" fillId="3" borderId="9" xfId="23" applyNumberFormat="1" applyFont="1" applyFill="1" applyBorder="1">
      <alignment vertical="top"/>
    </xf>
    <xf numFmtId="0" fontId="0" fillId="3" borderId="16" xfId="3" applyFont="1" applyFill="1" applyBorder="1">
      <alignment horizontal="center" vertical="top"/>
    </xf>
    <xf numFmtId="0" fontId="2" fillId="6" borderId="22" xfId="3" applyFont="1" applyFill="1" applyBorder="1">
      <alignment horizontal="center" vertical="top"/>
    </xf>
    <xf numFmtId="0" fontId="2" fillId="6" borderId="38" xfId="3" applyNumberFormat="1" applyFont="1" applyFill="1" applyBorder="1">
      <alignment horizontal="center" vertical="top"/>
    </xf>
    <xf numFmtId="0" fontId="2" fillId="6" borderId="21" xfId="3" applyFont="1" applyFill="1" applyBorder="1">
      <alignment horizontal="center" vertical="top"/>
    </xf>
    <xf numFmtId="179" fontId="19" fillId="6" borderId="21" xfId="23" applyFont="1" applyFill="1" applyBorder="1">
      <alignment vertical="top"/>
    </xf>
    <xf numFmtId="0" fontId="19" fillId="6" borderId="24" xfId="4" applyFont="1" applyFill="1" applyBorder="1" applyAlignment="1">
      <alignment horizontal="justify" vertical="center"/>
    </xf>
    <xf numFmtId="0" fontId="23" fillId="6" borderId="21" xfId="17" applyFont="1" applyFill="1" applyBorder="1" applyAlignment="1">
      <alignment horizontal="left" vertical="top"/>
    </xf>
    <xf numFmtId="182" fontId="19" fillId="3" borderId="9" xfId="23" applyNumberFormat="1" applyFont="1" applyFill="1" applyBorder="1">
      <alignment vertical="top"/>
    </xf>
    <xf numFmtId="0" fontId="12" fillId="3" borderId="26" xfId="3" applyFont="1" applyFill="1" applyBorder="1" applyAlignment="1">
      <alignment horizontal="center" vertical="top"/>
    </xf>
    <xf numFmtId="0" fontId="12" fillId="3" borderId="27" xfId="3" applyFont="1" applyFill="1" applyBorder="1" applyAlignment="1">
      <alignment horizontal="center" vertical="top"/>
    </xf>
    <xf numFmtId="0" fontId="13" fillId="3" borderId="29" xfId="0" applyFont="1" applyFill="1" applyBorder="1" applyAlignment="1">
      <alignment horizontal="center"/>
    </xf>
    <xf numFmtId="0" fontId="13" fillId="3" borderId="31" xfId="0" applyFont="1" applyFill="1" applyBorder="1" applyAlignment="1">
      <alignment horizontal="center"/>
    </xf>
    <xf numFmtId="0" fontId="12" fillId="2" borderId="6" xfId="1" applyFont="1" applyBorder="1" applyAlignment="1">
      <alignment horizontal="center" vertical="center"/>
    </xf>
    <xf numFmtId="0" fontId="12" fillId="2" borderId="12" xfId="1" applyFont="1" applyBorder="1" applyAlignment="1">
      <alignment horizontal="center" vertical="center"/>
    </xf>
    <xf numFmtId="0" fontId="13" fillId="3" borderId="0" xfId="0" applyFont="1" applyFill="1" applyAlignment="1">
      <alignment horizontal="center" vertical="top"/>
    </xf>
    <xf numFmtId="0" fontId="1" fillId="2" borderId="6" xfId="1" applyFont="1" applyBorder="1" applyAlignment="1">
      <alignment horizontal="center" vertical="center"/>
    </xf>
    <xf numFmtId="0" fontId="1" fillId="2" borderId="12" xfId="1" applyFont="1" applyBorder="1" applyAlignment="1">
      <alignment horizontal="center" vertical="center"/>
    </xf>
    <xf numFmtId="0" fontId="1" fillId="2" borderId="7" xfId="1" applyFont="1" applyBorder="1" applyAlignment="1">
      <alignment horizontal="center" vertical="center"/>
    </xf>
    <xf numFmtId="0" fontId="1" fillId="2" borderId="13" xfId="1" applyFont="1" applyBorder="1" applyAlignment="1">
      <alignment horizontal="center" vertical="center"/>
    </xf>
    <xf numFmtId="0" fontId="1" fillId="2" borderId="1" xfId="1" applyFont="1" applyBorder="1">
      <alignment horizontal="center" vertical="center"/>
    </xf>
    <xf numFmtId="0" fontId="1" fillId="2" borderId="3" xfId="1" applyFont="1" applyBorder="1">
      <alignment horizontal="center" vertical="center"/>
    </xf>
    <xf numFmtId="0" fontId="1" fillId="2" borderId="2" xfId="1" applyFont="1" applyBorder="1">
      <alignment horizontal="center" vertical="center"/>
    </xf>
    <xf numFmtId="0" fontId="1" fillId="2" borderId="6" xfId="4" applyFont="1" applyFill="1" applyBorder="1" applyAlignment="1">
      <alignment horizontal="center" vertical="center"/>
    </xf>
    <xf numFmtId="0" fontId="1" fillId="2" borderId="12" xfId="4" applyFont="1" applyFill="1" applyBorder="1" applyAlignment="1">
      <alignment horizontal="center" vertical="center"/>
    </xf>
    <xf numFmtId="0" fontId="1" fillId="2" borderId="6" xfId="1" applyFont="1" applyBorder="1">
      <alignment horizontal="center" vertical="center"/>
    </xf>
    <xf numFmtId="0" fontId="1" fillId="2" borderId="12" xfId="1" applyFont="1" applyBorder="1">
      <alignment horizontal="center" vertical="center"/>
    </xf>
    <xf numFmtId="0" fontId="1" fillId="2" borderId="14" xfId="1" applyFont="1" applyBorder="1">
      <alignment horizontal="center" vertical="center"/>
    </xf>
    <xf numFmtId="0" fontId="1" fillId="2" borderId="25" xfId="1" applyFont="1" applyBorder="1">
      <alignment horizontal="center" vertical="center"/>
    </xf>
    <xf numFmtId="0" fontId="1" fillId="2" borderId="15" xfId="1" applyFont="1" applyBorder="1">
      <alignment horizontal="center" vertical="center"/>
    </xf>
    <xf numFmtId="167" fontId="0" fillId="3" borderId="19" xfId="6" applyFont="1" applyFill="1" applyBorder="1" applyAlignment="1">
      <alignment horizontal="center" vertical="top"/>
    </xf>
    <xf numFmtId="167" fontId="0" fillId="3" borderId="33" xfId="6" applyFont="1" applyFill="1" applyBorder="1" applyAlignment="1">
      <alignment horizontal="center" vertical="top"/>
    </xf>
    <xf numFmtId="0" fontId="16" fillId="3" borderId="21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8" fillId="2" borderId="35" xfId="1" applyFont="1" applyBorder="1" applyAlignment="1">
      <alignment horizontal="center" vertical="center"/>
    </xf>
    <xf numFmtId="0" fontId="18" fillId="2" borderId="36" xfId="1" applyFont="1" applyBorder="1" applyAlignment="1">
      <alignment horizontal="center" vertical="center"/>
    </xf>
    <xf numFmtId="0" fontId="18" fillId="2" borderId="37" xfId="1" applyFont="1" applyBorder="1" applyAlignment="1">
      <alignment horizontal="center" vertical="center"/>
    </xf>
    <xf numFmtId="0" fontId="18" fillId="2" borderId="18" xfId="1" applyFont="1" applyBorder="1" applyAlignment="1">
      <alignment horizontal="center" vertical="center"/>
    </xf>
  </cellXfs>
  <cellStyles count="25">
    <cellStyle name="ÁREA_2" xfId="12"/>
    <cellStyle name="Cabeçalho" xfId="1"/>
    <cellStyle name="CENTRO" xfId="3"/>
    <cellStyle name="COMP_2" xfId="11"/>
    <cellStyle name="DN_2" xfId="14"/>
    <cellStyle name="GRAUS_2" xfId="21"/>
    <cellStyle name="ITEM_ORD" xfId="18"/>
    <cellStyle name="JUSTIFICADO" xfId="4"/>
    <cellStyle name="KM_2" xfId="20"/>
    <cellStyle name="M3XKM_2" xfId="22"/>
    <cellStyle name="MÊS_ANO" xfId="5"/>
    <cellStyle name="MOEDA_2" xfId="7"/>
    <cellStyle name="Normal" xfId="0" builtinId="0"/>
    <cellStyle name="Normal 2" xfId="19"/>
    <cellStyle name="ORDEM" xfId="2"/>
    <cellStyle name="PERCENT_2" xfId="6"/>
    <cellStyle name="QUANT_2" xfId="9"/>
    <cellStyle name="QUANT_3" xfId="24"/>
    <cellStyle name="QUANT_4_" xfId="23"/>
    <cellStyle name="TX_DIREITA" xfId="17"/>
    <cellStyle name="TXT_ESQUERDA" xfId="10"/>
    <cellStyle name="UNID_2" xfId="16"/>
    <cellStyle name="Vírgula" xfId="8" builtinId="3"/>
    <cellStyle name="VOLUME_2" xfId="15"/>
    <cellStyle name="ZEROS 2" xfId="13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2112818</xdr:colOff>
      <xdr:row>0</xdr:row>
      <xdr:rowOff>51955</xdr:rowOff>
    </xdr:from>
    <xdr:ext cx="1738312" cy="607219"/>
    <xdr:pic>
      <xdr:nvPicPr>
        <xdr:cNvPr id="2" name="Imagem 1" descr="logo">
          <a:extLst>
            <a:ext uri="{FF2B5EF4-FFF2-40B4-BE49-F238E27FC236}">
              <a16:creationId xmlns="" xmlns:a16="http://schemas.microsoft.com/office/drawing/2014/main" id="{1E1FB81D-FC5E-4B5F-9462-7E514CDE79C7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89318" y="51955"/>
          <a:ext cx="1738312" cy="607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C37"/>
  <sheetViews>
    <sheetView view="pageBreakPreview" topLeftCell="A13" zoomScale="115" zoomScaleSheetLayoutView="115" workbookViewId="0">
      <selection activeCell="B43" sqref="B43"/>
    </sheetView>
  </sheetViews>
  <sheetFormatPr defaultColWidth="9.140625" defaultRowHeight="15" x14ac:dyDescent="0.25"/>
  <cols>
    <col min="1" max="1" width="10.7109375" style="41" customWidth="1"/>
    <col min="2" max="2" width="60.28515625" style="41" bestFit="1" customWidth="1"/>
    <col min="3" max="3" width="14.7109375" style="82" customWidth="1"/>
    <col min="4" max="16384" width="9.140625" style="41"/>
  </cols>
  <sheetData>
    <row r="1" spans="1:3" ht="37.5" customHeight="1" x14ac:dyDescent="0.25"/>
    <row r="2" spans="1:3" ht="21" x14ac:dyDescent="0.35">
      <c r="A2" s="10" t="s">
        <v>20</v>
      </c>
      <c r="B2" s="11"/>
      <c r="C2" s="102"/>
    </row>
    <row r="3" spans="1:3" x14ac:dyDescent="0.25">
      <c r="A3" s="11" t="s">
        <v>21</v>
      </c>
      <c r="B3" s="11"/>
      <c r="C3" s="102"/>
    </row>
    <row r="5" spans="1:3" ht="29.25" customHeight="1" x14ac:dyDescent="0.25">
      <c r="A5" s="13" t="s">
        <v>22</v>
      </c>
      <c r="B5" s="13"/>
      <c r="C5" s="103" t="s">
        <v>23</v>
      </c>
    </row>
    <row r="6" spans="1:3" x14ac:dyDescent="0.25">
      <c r="A6" s="14" t="s">
        <v>24</v>
      </c>
      <c r="B6" s="15"/>
      <c r="C6" s="104"/>
    </row>
    <row r="7" spans="1:3" x14ac:dyDescent="0.25">
      <c r="A7" s="16">
        <v>1</v>
      </c>
      <c r="B7" s="17" t="s">
        <v>25</v>
      </c>
      <c r="C7" s="18">
        <v>3.5999999999999999E-3</v>
      </c>
    </row>
    <row r="8" spans="1:3" x14ac:dyDescent="0.25">
      <c r="A8" s="16">
        <v>2</v>
      </c>
      <c r="B8" s="17" t="s">
        <v>26</v>
      </c>
      <c r="C8" s="18">
        <v>5.3E-3</v>
      </c>
    </row>
    <row r="9" spans="1:3" x14ac:dyDescent="0.25">
      <c r="A9" s="16">
        <v>3</v>
      </c>
      <c r="B9" s="17" t="s">
        <v>27</v>
      </c>
      <c r="C9" s="18">
        <v>1.0500000000000001E-2</v>
      </c>
    </row>
    <row r="10" spans="1:3" x14ac:dyDescent="0.25">
      <c r="A10" s="16">
        <v>4</v>
      </c>
      <c r="B10" s="19" t="s">
        <v>28</v>
      </c>
      <c r="C10" s="18">
        <v>3.9E-2</v>
      </c>
    </row>
    <row r="11" spans="1:3" x14ac:dyDescent="0.25">
      <c r="A11" s="20"/>
      <c r="B11" s="21" t="s">
        <v>29</v>
      </c>
      <c r="C11" s="22">
        <f>SUM(C7:C10)</f>
        <v>5.8400000000000001E-2</v>
      </c>
    </row>
    <row r="12" spans="1:3" x14ac:dyDescent="0.25">
      <c r="A12" s="14" t="s">
        <v>30</v>
      </c>
      <c r="B12" s="23"/>
      <c r="C12" s="24"/>
    </row>
    <row r="13" spans="1:3" x14ac:dyDescent="0.25">
      <c r="A13" s="16">
        <v>1</v>
      </c>
      <c r="B13" s="17" t="s">
        <v>31</v>
      </c>
      <c r="C13" s="18">
        <v>0.03</v>
      </c>
    </row>
    <row r="14" spans="1:3" x14ac:dyDescent="0.25">
      <c r="A14" s="16">
        <v>2</v>
      </c>
      <c r="B14" s="17" t="s">
        <v>32</v>
      </c>
      <c r="C14" s="18">
        <v>6.4999999999999997E-3</v>
      </c>
    </row>
    <row r="15" spans="1:3" x14ac:dyDescent="0.25">
      <c r="A15" s="16">
        <v>3</v>
      </c>
      <c r="B15" s="17" t="s">
        <v>33</v>
      </c>
      <c r="C15" s="18">
        <v>0.03</v>
      </c>
    </row>
    <row r="16" spans="1:3" x14ac:dyDescent="0.25">
      <c r="A16" s="16">
        <v>4</v>
      </c>
      <c r="B16" s="19" t="s">
        <v>34</v>
      </c>
      <c r="C16" s="18">
        <v>0</v>
      </c>
    </row>
    <row r="17" spans="1:3" x14ac:dyDescent="0.25">
      <c r="A17" s="20"/>
      <c r="B17" s="21" t="s">
        <v>35</v>
      </c>
      <c r="C17" s="22">
        <f>SUM(C13:C16)</f>
        <v>6.6500000000000004E-2</v>
      </c>
    </row>
    <row r="18" spans="1:3" x14ac:dyDescent="0.25">
      <c r="A18" s="14" t="s">
        <v>36</v>
      </c>
      <c r="B18" s="23"/>
      <c r="C18" s="24"/>
    </row>
    <row r="19" spans="1:3" x14ac:dyDescent="0.25">
      <c r="A19" s="16">
        <v>1</v>
      </c>
      <c r="B19" s="17" t="s">
        <v>37</v>
      </c>
      <c r="C19" s="18">
        <v>6.6400000000000001E-2</v>
      </c>
    </row>
    <row r="20" spans="1:3" x14ac:dyDescent="0.25">
      <c r="A20" s="20"/>
      <c r="B20" s="21" t="s">
        <v>35</v>
      </c>
      <c r="C20" s="22">
        <f>C19</f>
        <v>6.6400000000000001E-2</v>
      </c>
    </row>
    <row r="21" spans="1:3" x14ac:dyDescent="0.25">
      <c r="C21" s="25"/>
    </row>
    <row r="22" spans="1:3" s="28" customFormat="1" x14ac:dyDescent="0.25">
      <c r="A22" s="26"/>
      <c r="B22" s="27" t="s">
        <v>38</v>
      </c>
      <c r="C22" s="105"/>
    </row>
    <row r="24" spans="1:3" x14ac:dyDescent="0.25">
      <c r="A24" s="29"/>
      <c r="B24" s="29" t="s">
        <v>39</v>
      </c>
    </row>
    <row r="26" spans="1:3" x14ac:dyDescent="0.25">
      <c r="A26" s="30" t="s">
        <v>40</v>
      </c>
      <c r="B26" s="26" t="s">
        <v>41</v>
      </c>
      <c r="C26" s="106"/>
    </row>
    <row r="27" spans="1:3" x14ac:dyDescent="0.25">
      <c r="A27" s="30" t="s">
        <v>42</v>
      </c>
      <c r="B27" s="26" t="s">
        <v>43</v>
      </c>
      <c r="C27" s="106"/>
    </row>
    <row r="28" spans="1:3" x14ac:dyDescent="0.25">
      <c r="A28" s="31" t="s">
        <v>44</v>
      </c>
      <c r="B28" s="32" t="s">
        <v>45</v>
      </c>
      <c r="C28" s="106"/>
    </row>
    <row r="29" spans="1:3" x14ac:dyDescent="0.25">
      <c r="A29" s="30" t="s">
        <v>46</v>
      </c>
      <c r="B29" s="26" t="s">
        <v>47</v>
      </c>
      <c r="C29" s="106"/>
    </row>
    <row r="30" spans="1:3" x14ac:dyDescent="0.25">
      <c r="A30" s="30" t="s">
        <v>48</v>
      </c>
      <c r="B30" s="26" t="s">
        <v>49</v>
      </c>
      <c r="C30" s="106"/>
    </row>
    <row r="31" spans="1:3" x14ac:dyDescent="0.25">
      <c r="A31" s="30" t="s">
        <v>50</v>
      </c>
      <c r="B31" s="26" t="s">
        <v>51</v>
      </c>
      <c r="C31" s="106"/>
    </row>
    <row r="32" spans="1:3" x14ac:dyDescent="0.25">
      <c r="A32" s="30"/>
      <c r="B32" s="26"/>
      <c r="C32" s="106"/>
    </row>
    <row r="33" spans="1:3" ht="25.5" x14ac:dyDescent="0.25">
      <c r="A33" s="30"/>
      <c r="B33" s="77" t="s">
        <v>52</v>
      </c>
      <c r="C33" s="106"/>
    </row>
    <row r="34" spans="1:3" x14ac:dyDescent="0.25">
      <c r="A34" s="30"/>
      <c r="B34" s="26"/>
      <c r="C34" s="106"/>
    </row>
    <row r="35" spans="1:3" x14ac:dyDescent="0.25">
      <c r="A35" s="30"/>
      <c r="B35" s="26" t="s">
        <v>53</v>
      </c>
      <c r="C35" s="106"/>
    </row>
    <row r="37" spans="1:3" ht="29.25" customHeight="1" x14ac:dyDescent="0.25">
      <c r="A37" s="33"/>
      <c r="B37" s="34" t="s">
        <v>54</v>
      </c>
      <c r="C37" s="107">
        <f>((1+C10+C7+C8)*(1+C9)*(1+C19)/(1-(C14+C13+C15)))-1</f>
        <v>0.20965624625602586</v>
      </c>
    </row>
  </sheetData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F17"/>
  <sheetViews>
    <sheetView view="pageBreakPreview" zoomScale="85" zoomScaleNormal="100" zoomScaleSheetLayoutView="85" workbookViewId="0">
      <pane ySplit="6" topLeftCell="A7" activePane="bottomLeft" state="frozen"/>
      <selection activeCell="AZ48" sqref="AZ48"/>
      <selection pane="bottomLeft" activeCell="C29" sqref="C29"/>
    </sheetView>
  </sheetViews>
  <sheetFormatPr defaultColWidth="9.140625" defaultRowHeight="12.75" x14ac:dyDescent="0.2"/>
  <cols>
    <col min="1" max="1" width="12.7109375" style="44" customWidth="1"/>
    <col min="2" max="2" width="65.7109375" style="44" customWidth="1"/>
    <col min="3" max="3" width="8.7109375" style="44" customWidth="1"/>
    <col min="4" max="4" width="17.7109375" style="44" customWidth="1"/>
    <col min="5" max="5" width="14.7109375" style="44" customWidth="1"/>
    <col min="6" max="6" width="11.7109375" style="44" bestFit="1" customWidth="1"/>
    <col min="7" max="16384" width="9.140625" style="44"/>
  </cols>
  <sheetData>
    <row r="1" spans="1:6" ht="32.25" x14ac:dyDescent="0.5">
      <c r="A1" s="210" t="s">
        <v>73</v>
      </c>
      <c r="B1" s="211"/>
      <c r="C1" s="211"/>
      <c r="D1" s="211"/>
      <c r="E1" s="211"/>
    </row>
    <row r="2" spans="1:6" x14ac:dyDescent="0.2">
      <c r="A2" s="51"/>
      <c r="B2" s="45"/>
      <c r="C2" s="45"/>
      <c r="D2" s="45"/>
      <c r="E2" s="45"/>
    </row>
    <row r="3" spans="1:6" x14ac:dyDescent="0.2">
      <c r="A3" s="52" t="s">
        <v>72</v>
      </c>
      <c r="B3" s="45" t="str">
        <f>Orçamento!C3</f>
        <v>EXECUÇÃO DE CALÇADAS COM ACESSIBILIDADE EM TORNA DA CAMARA MUNICIPAL DE GOIANIA</v>
      </c>
      <c r="C3" s="45"/>
      <c r="D3" s="46"/>
      <c r="E3" s="45"/>
    </row>
    <row r="4" spans="1:6" ht="13.5" thickBot="1" x14ac:dyDescent="0.25">
      <c r="A4" s="53" t="str">
        <f>Orçamento!B4</f>
        <v xml:space="preserve">END: </v>
      </c>
      <c r="B4" s="128" t="str">
        <f>Orçamento!C4</f>
        <v>AV. INDEPENDÊNCIA COM AV. GOIÁS E RUA 74 - CENTRO - GOIÂNIA / GO</v>
      </c>
      <c r="C4" s="47"/>
      <c r="D4" s="48"/>
      <c r="E4" s="49"/>
    </row>
    <row r="5" spans="1:6" ht="15" customHeight="1" x14ac:dyDescent="0.2">
      <c r="A5" s="212" t="s">
        <v>13</v>
      </c>
      <c r="B5" s="212" t="s">
        <v>3</v>
      </c>
      <c r="C5" s="212"/>
      <c r="D5" s="212" t="s">
        <v>17</v>
      </c>
      <c r="E5" s="109" t="s">
        <v>11</v>
      </c>
    </row>
    <row r="6" spans="1:6" ht="13.5" thickBot="1" x14ac:dyDescent="0.25">
      <c r="A6" s="213"/>
      <c r="B6" s="213"/>
      <c r="C6" s="213"/>
      <c r="D6" s="213"/>
      <c r="E6" s="50">
        <v>1</v>
      </c>
    </row>
    <row r="7" spans="1:6" x14ac:dyDescent="0.2">
      <c r="A7" s="63" t="s">
        <v>66</v>
      </c>
      <c r="B7" s="64" t="s">
        <v>79</v>
      </c>
      <c r="C7" s="63"/>
      <c r="D7" s="65">
        <f>Orçamento!J9</f>
        <v>325445.52000000008</v>
      </c>
      <c r="E7" s="66">
        <f>D7</f>
        <v>325445.52000000008</v>
      </c>
    </row>
    <row r="8" spans="1:6" ht="6.95" customHeight="1" x14ac:dyDescent="0.2">
      <c r="A8" s="54"/>
      <c r="B8" s="55"/>
      <c r="C8" s="54"/>
      <c r="D8" s="68"/>
      <c r="E8" s="127"/>
    </row>
    <row r="9" spans="1:6" x14ac:dyDescent="0.2">
      <c r="A9" s="59"/>
      <c r="B9" s="60"/>
      <c r="C9" s="59"/>
      <c r="D9" s="61"/>
      <c r="E9" s="67">
        <v>1</v>
      </c>
    </row>
    <row r="10" spans="1:6" ht="5.0999999999999996" customHeight="1" x14ac:dyDescent="0.2">
      <c r="A10" s="56"/>
      <c r="B10" s="76"/>
      <c r="C10" s="56"/>
      <c r="D10" s="57"/>
      <c r="E10" s="58"/>
    </row>
    <row r="11" spans="1:6" x14ac:dyDescent="0.2">
      <c r="A11" s="208"/>
      <c r="B11" s="64" t="s">
        <v>74</v>
      </c>
      <c r="C11" s="63"/>
      <c r="D11" s="65"/>
      <c r="E11" s="66">
        <f>E7</f>
        <v>325445.52000000008</v>
      </c>
    </row>
    <row r="12" spans="1:6" x14ac:dyDescent="0.2">
      <c r="A12" s="209"/>
      <c r="B12" s="60"/>
      <c r="C12" s="59"/>
      <c r="D12" s="61"/>
      <c r="E12" s="67">
        <f>E9</f>
        <v>1</v>
      </c>
    </row>
    <row r="13" spans="1:6" x14ac:dyDescent="0.2">
      <c r="A13" s="63"/>
      <c r="B13" s="81" t="s">
        <v>75</v>
      </c>
      <c r="C13" s="80"/>
      <c r="D13" s="79">
        <f>D7</f>
        <v>325445.52000000008</v>
      </c>
      <c r="E13" s="66">
        <f>E11</f>
        <v>325445.52000000008</v>
      </c>
      <c r="F13" s="78" t="e">
        <f>Orçamento!#REF!</f>
        <v>#REF!</v>
      </c>
    </row>
    <row r="14" spans="1:6" x14ac:dyDescent="0.2">
      <c r="A14" s="59"/>
      <c r="B14" s="60"/>
      <c r="C14" s="59"/>
      <c r="D14" s="61"/>
      <c r="E14" s="67">
        <f>E12</f>
        <v>1</v>
      </c>
    </row>
    <row r="15" spans="1:6" x14ac:dyDescent="0.2">
      <c r="A15" s="59"/>
      <c r="B15" s="60"/>
      <c r="C15" s="59"/>
      <c r="D15" s="61"/>
      <c r="E15" s="62"/>
    </row>
    <row r="16" spans="1:6" x14ac:dyDescent="0.2">
      <c r="A16" s="44" t="s">
        <v>5</v>
      </c>
      <c r="B16" s="44" t="s">
        <v>5</v>
      </c>
      <c r="C16" s="44" t="s">
        <v>5</v>
      </c>
      <c r="D16" s="44" t="s">
        <v>5</v>
      </c>
      <c r="E16" s="44" t="s">
        <v>5</v>
      </c>
    </row>
    <row r="17" spans="4:4" x14ac:dyDescent="0.2">
      <c r="D17" s="78" t="e">
        <f>Orçamento!#REF!</f>
        <v>#REF!</v>
      </c>
    </row>
  </sheetData>
  <mergeCells count="6">
    <mergeCell ref="A11:A12"/>
    <mergeCell ref="A1:E1"/>
    <mergeCell ref="A5:A6"/>
    <mergeCell ref="B5:B6"/>
    <mergeCell ref="C5:C6"/>
    <mergeCell ref="D5:D6"/>
  </mergeCells>
  <conditionalFormatting sqref="D8:E8">
    <cfRule type="expression" dxfId="0" priority="3">
      <formula>SUM(D9)&lt;&gt;0%</formula>
    </cfRule>
  </conditionalFormatting>
  <printOptions horizontalCentered="1" gridLines="1"/>
  <pageMargins left="0.51181102362204722" right="0.51181102362204722" top="0.78740157480314965" bottom="0.78740157480314965" header="0.31496062992125984" footer="0.31496062992125984"/>
  <pageSetup paperSize="9" scale="95" orientation="landscape" horizontalDpi="4294967292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J362"/>
  <sheetViews>
    <sheetView tabSelected="1" zoomScale="70" zoomScaleNormal="70" zoomScalePageLayoutView="60" workbookViewId="0">
      <selection activeCell="I16" sqref="I16"/>
    </sheetView>
  </sheetViews>
  <sheetFormatPr defaultRowHeight="15" x14ac:dyDescent="0.25"/>
  <cols>
    <col min="1" max="1" width="8.7109375" customWidth="1"/>
    <col min="2" max="2" width="12.7109375" customWidth="1"/>
    <col min="3" max="3" width="15.7109375" style="137" customWidth="1"/>
    <col min="4" max="4" width="70.7109375" customWidth="1"/>
    <col min="5" max="5" width="9.7109375" customWidth="1"/>
    <col min="6" max="6" width="15.7109375" customWidth="1"/>
    <col min="7" max="7" width="4.7109375" style="41" customWidth="1"/>
    <col min="8" max="9" width="15.7109375" customWidth="1"/>
    <col min="10" max="10" width="18.85546875" bestFit="1" customWidth="1"/>
    <col min="11" max="11" width="13.42578125" bestFit="1" customWidth="1"/>
  </cols>
  <sheetData>
    <row r="1" spans="1:10" s="41" customFormat="1" ht="32.25" x14ac:dyDescent="0.25">
      <c r="A1" s="214" t="s">
        <v>70</v>
      </c>
      <c r="B1" s="214"/>
      <c r="C1" s="214"/>
      <c r="D1" s="214"/>
      <c r="E1" s="214"/>
      <c r="F1" s="214"/>
      <c r="G1" s="214"/>
      <c r="H1" s="214"/>
      <c r="I1" s="214"/>
      <c r="J1" s="214"/>
    </row>
    <row r="2" spans="1:10" ht="32.25" x14ac:dyDescent="0.5">
      <c r="B2" s="108"/>
      <c r="C2" s="129"/>
      <c r="D2" s="108"/>
      <c r="E2" s="108"/>
      <c r="F2" s="231" t="s">
        <v>110</v>
      </c>
      <c r="G2" s="232"/>
      <c r="H2" s="232"/>
      <c r="I2" s="232"/>
      <c r="J2" s="232"/>
    </row>
    <row r="3" spans="1:10" x14ac:dyDescent="0.25">
      <c r="A3" s="39"/>
      <c r="B3" s="40" t="s">
        <v>72</v>
      </c>
      <c r="C3" s="141" t="s">
        <v>107</v>
      </c>
      <c r="D3" s="39"/>
      <c r="E3" s="39"/>
      <c r="F3" s="75" t="s">
        <v>77</v>
      </c>
      <c r="G3" s="73" t="s">
        <v>111</v>
      </c>
      <c r="H3" s="71"/>
      <c r="I3" s="72"/>
      <c r="J3" s="74" t="s">
        <v>76</v>
      </c>
    </row>
    <row r="4" spans="1:10" ht="15.75" thickBot="1" x14ac:dyDescent="0.3">
      <c r="A4" s="39"/>
      <c r="B4" s="43" t="s">
        <v>109</v>
      </c>
      <c r="C4" s="141" t="s">
        <v>108</v>
      </c>
      <c r="D4" s="39"/>
      <c r="E4" s="39"/>
      <c r="F4" s="69" t="s">
        <v>55</v>
      </c>
      <c r="G4" s="229">
        <f>'BDI SINAPI Onerado-Serviço'!C37</f>
        <v>0.20965624625602586</v>
      </c>
      <c r="H4" s="230"/>
      <c r="I4" s="70"/>
      <c r="J4" s="126">
        <v>43040</v>
      </c>
    </row>
    <row r="5" spans="1:10" ht="15" customHeight="1" x14ac:dyDescent="0.25">
      <c r="A5" s="219" t="s">
        <v>13</v>
      </c>
      <c r="B5" s="221" t="s">
        <v>2</v>
      </c>
      <c r="C5" s="221"/>
      <c r="D5" s="222" t="s">
        <v>3</v>
      </c>
      <c r="E5" s="224" t="s">
        <v>4</v>
      </c>
      <c r="F5" s="226" t="s">
        <v>14</v>
      </c>
      <c r="G5" s="227"/>
      <c r="H5" s="228"/>
      <c r="I5" s="215" t="s">
        <v>57</v>
      </c>
      <c r="J5" s="217" t="s">
        <v>17</v>
      </c>
    </row>
    <row r="6" spans="1:10" ht="15.75" thickBot="1" x14ac:dyDescent="0.3">
      <c r="A6" s="220"/>
      <c r="B6" s="2" t="s">
        <v>0</v>
      </c>
      <c r="C6" s="132" t="s">
        <v>1</v>
      </c>
      <c r="D6" s="223"/>
      <c r="E6" s="225"/>
      <c r="F6" s="2" t="s">
        <v>15</v>
      </c>
      <c r="G6" s="2" t="s">
        <v>71</v>
      </c>
      <c r="H6" s="2" t="s">
        <v>16</v>
      </c>
      <c r="I6" s="216"/>
      <c r="J6" s="218"/>
    </row>
    <row r="7" spans="1:10" x14ac:dyDescent="0.25">
      <c r="A7" s="8"/>
      <c r="B7" s="119"/>
      <c r="C7" s="133"/>
      <c r="D7" s="122"/>
      <c r="E7" s="3"/>
      <c r="F7" s="4"/>
      <c r="G7" s="3"/>
      <c r="H7" s="4"/>
      <c r="I7" s="35"/>
      <c r="J7" s="5"/>
    </row>
    <row r="8" spans="1:10" x14ac:dyDescent="0.25">
      <c r="A8" s="9"/>
      <c r="B8" s="120"/>
      <c r="C8" s="134"/>
      <c r="D8" s="123"/>
      <c r="E8" s="1"/>
      <c r="F8" s="6"/>
      <c r="G8" s="1"/>
      <c r="H8" s="6"/>
      <c r="I8" s="36"/>
      <c r="J8" s="7"/>
    </row>
    <row r="9" spans="1:10" s="83" customFormat="1" x14ac:dyDescent="0.25">
      <c r="A9" s="84" t="s">
        <v>18</v>
      </c>
      <c r="B9" s="112" t="s">
        <v>67</v>
      </c>
      <c r="C9" s="135" t="s">
        <v>67</v>
      </c>
      <c r="D9" s="114" t="s">
        <v>79</v>
      </c>
      <c r="E9" s="85" t="s">
        <v>67</v>
      </c>
      <c r="F9" s="86" t="s">
        <v>67</v>
      </c>
      <c r="G9" s="85" t="s">
        <v>67</v>
      </c>
      <c r="H9" s="86" t="str">
        <f t="shared" ref="H9:H52" si="0">IF(F9&lt;&gt;"",(F9*(1+$G$4)),"")</f>
        <v/>
      </c>
      <c r="I9" s="87" t="s">
        <v>67</v>
      </c>
      <c r="J9" s="89">
        <f>J11+J18+J22+J27+J35+J40+J44+J54+J58</f>
        <v>325445.52000000008</v>
      </c>
    </row>
    <row r="10" spans="1:10" s="83" customFormat="1" x14ac:dyDescent="0.25">
      <c r="A10" s="84"/>
      <c r="B10" s="112" t="s">
        <v>67</v>
      </c>
      <c r="C10" s="135" t="s">
        <v>67</v>
      </c>
      <c r="D10" s="115" t="s">
        <v>67</v>
      </c>
      <c r="E10" s="85" t="s">
        <v>67</v>
      </c>
      <c r="F10" s="86" t="s">
        <v>67</v>
      </c>
      <c r="G10" s="85" t="s">
        <v>67</v>
      </c>
      <c r="H10" s="86" t="str">
        <f t="shared" si="0"/>
        <v/>
      </c>
      <c r="I10" s="87" t="s">
        <v>67</v>
      </c>
      <c r="J10" s="88" t="str">
        <f t="shared" ref="J10:J52" si="1">IF(I10&lt;&gt;"",ROUND(I10*H10,2),"")</f>
        <v/>
      </c>
    </row>
    <row r="11" spans="1:10" s="83" customFormat="1" x14ac:dyDescent="0.25">
      <c r="A11" s="84" t="s">
        <v>19</v>
      </c>
      <c r="B11" s="112" t="s">
        <v>67</v>
      </c>
      <c r="C11" s="135" t="s">
        <v>67</v>
      </c>
      <c r="D11" s="114" t="s">
        <v>61</v>
      </c>
      <c r="E11" s="85" t="s">
        <v>67</v>
      </c>
      <c r="F11" s="86" t="s">
        <v>67</v>
      </c>
      <c r="G11" s="85" t="s">
        <v>67</v>
      </c>
      <c r="H11" s="86" t="str">
        <f t="shared" si="0"/>
        <v/>
      </c>
      <c r="I11" s="87" t="s">
        <v>67</v>
      </c>
      <c r="J11" s="89">
        <f>SUM(J12:J15)</f>
        <v>40864.400000000001</v>
      </c>
    </row>
    <row r="12" spans="1:10" s="83" customFormat="1" x14ac:dyDescent="0.25">
      <c r="A12" s="84"/>
      <c r="B12" s="112" t="s">
        <v>94</v>
      </c>
      <c r="C12" s="130">
        <v>20109</v>
      </c>
      <c r="D12" s="110" t="s">
        <v>81</v>
      </c>
      <c r="E12" s="85" t="s">
        <v>9</v>
      </c>
      <c r="F12" s="6">
        <v>11.51</v>
      </c>
      <c r="G12" s="85" t="s">
        <v>56</v>
      </c>
      <c r="H12" s="86">
        <f t="shared" si="0"/>
        <v>13.923143394406857</v>
      </c>
      <c r="I12" s="87">
        <f>MEMORIAL!F18</f>
        <v>2120.4215000000004</v>
      </c>
      <c r="J12" s="88">
        <f t="shared" si="1"/>
        <v>29522.93</v>
      </c>
    </row>
    <row r="13" spans="1:10" s="83" customFormat="1" ht="30" x14ac:dyDescent="0.25">
      <c r="A13" s="84"/>
      <c r="B13" s="112" t="s">
        <v>94</v>
      </c>
      <c r="C13" s="130">
        <v>98529</v>
      </c>
      <c r="D13" s="110" t="s">
        <v>82</v>
      </c>
      <c r="E13" s="85" t="s">
        <v>83</v>
      </c>
      <c r="F13" s="6">
        <v>44.93</v>
      </c>
      <c r="G13" s="85" t="s">
        <v>56</v>
      </c>
      <c r="H13" s="86">
        <f t="shared" si="0"/>
        <v>54.349855144283239</v>
      </c>
      <c r="I13" s="87">
        <v>8</v>
      </c>
      <c r="J13" s="88">
        <f t="shared" si="1"/>
        <v>434.8</v>
      </c>
    </row>
    <row r="14" spans="1:10" s="83" customFormat="1" ht="30" x14ac:dyDescent="0.25">
      <c r="A14" s="84"/>
      <c r="B14" s="112" t="s">
        <v>94</v>
      </c>
      <c r="C14" s="130">
        <v>9526</v>
      </c>
      <c r="D14" s="110" t="s">
        <v>84</v>
      </c>
      <c r="E14" s="85"/>
      <c r="F14" s="6">
        <v>56.74</v>
      </c>
      <c r="G14" s="85" t="s">
        <v>56</v>
      </c>
      <c r="H14" s="86">
        <f t="shared" si="0"/>
        <v>68.63589541256691</v>
      </c>
      <c r="I14" s="87">
        <v>8</v>
      </c>
      <c r="J14" s="88">
        <f t="shared" si="1"/>
        <v>549.09</v>
      </c>
    </row>
    <row r="15" spans="1:10" s="100" customFormat="1" ht="30" x14ac:dyDescent="0.25">
      <c r="A15" s="95"/>
      <c r="B15" s="112" t="s">
        <v>94</v>
      </c>
      <c r="C15" s="192">
        <v>30105</v>
      </c>
      <c r="D15" s="110" t="s">
        <v>168</v>
      </c>
      <c r="E15" s="96" t="s">
        <v>6</v>
      </c>
      <c r="F15" s="101">
        <v>47.85</v>
      </c>
      <c r="G15" s="85" t="s">
        <v>56</v>
      </c>
      <c r="H15" s="97">
        <f t="shared" si="0"/>
        <v>57.882051383350841</v>
      </c>
      <c r="I15" s="98">
        <f>MEMORIAL!F21</f>
        <v>178.94287700000004</v>
      </c>
      <c r="J15" s="99">
        <f t="shared" si="1"/>
        <v>10357.58</v>
      </c>
    </row>
    <row r="16" spans="1:10" s="100" customFormat="1" x14ac:dyDescent="0.25">
      <c r="A16" s="95"/>
      <c r="B16" s="113"/>
      <c r="C16" s="130"/>
      <c r="D16" s="110"/>
      <c r="E16" s="96"/>
      <c r="F16" s="101"/>
      <c r="G16" s="96"/>
      <c r="H16" s="97"/>
      <c r="I16" s="98"/>
      <c r="J16" s="99"/>
    </row>
    <row r="17" spans="1:10" s="83" customFormat="1" x14ac:dyDescent="0.25">
      <c r="A17" s="84"/>
      <c r="B17" s="112" t="s">
        <v>67</v>
      </c>
      <c r="C17" s="135" t="s">
        <v>67</v>
      </c>
      <c r="D17" s="116" t="s">
        <v>67</v>
      </c>
      <c r="E17" s="85" t="s">
        <v>67</v>
      </c>
      <c r="F17" s="6" t="s">
        <v>67</v>
      </c>
      <c r="G17" s="85" t="s">
        <v>67</v>
      </c>
      <c r="H17" s="86" t="str">
        <f t="shared" si="0"/>
        <v/>
      </c>
      <c r="I17" s="87" t="s">
        <v>67</v>
      </c>
      <c r="J17" s="88" t="str">
        <f t="shared" si="1"/>
        <v/>
      </c>
    </row>
    <row r="18" spans="1:10" s="83" customFormat="1" x14ac:dyDescent="0.25">
      <c r="A18" s="84" t="s">
        <v>58</v>
      </c>
      <c r="B18" s="112" t="s">
        <v>67</v>
      </c>
      <c r="C18" s="135" t="s">
        <v>67</v>
      </c>
      <c r="D18" s="117" t="s">
        <v>68</v>
      </c>
      <c r="E18" s="85" t="s">
        <v>67</v>
      </c>
      <c r="F18" s="6" t="s">
        <v>67</v>
      </c>
      <c r="G18" s="85" t="s">
        <v>67</v>
      </c>
      <c r="H18" s="86" t="str">
        <f t="shared" si="0"/>
        <v/>
      </c>
      <c r="I18" s="87" t="s">
        <v>67</v>
      </c>
      <c r="J18" s="89">
        <f>SUM(J19:J20)</f>
        <v>5719.9000000000005</v>
      </c>
    </row>
    <row r="19" spans="1:10" s="83" customFormat="1" ht="30" x14ac:dyDescent="0.25">
      <c r="A19" s="84"/>
      <c r="B19" s="112" t="s">
        <v>94</v>
      </c>
      <c r="C19" s="135">
        <v>41140</v>
      </c>
      <c r="D19" s="116" t="s">
        <v>85</v>
      </c>
      <c r="E19" s="85" t="s">
        <v>9</v>
      </c>
      <c r="F19" s="6">
        <v>1.92</v>
      </c>
      <c r="G19" s="85" t="s">
        <v>56</v>
      </c>
      <c r="H19" s="86">
        <f t="shared" si="0"/>
        <v>2.3225399928115698</v>
      </c>
      <c r="I19" s="87">
        <f>MEMORIAL!F24</f>
        <v>2120.4215000000004</v>
      </c>
      <c r="J19" s="88">
        <f t="shared" si="1"/>
        <v>4924.76</v>
      </c>
    </row>
    <row r="20" spans="1:10" s="83" customFormat="1" x14ac:dyDescent="0.25">
      <c r="A20" s="84"/>
      <c r="B20" s="112" t="s">
        <v>94</v>
      </c>
      <c r="C20" s="135">
        <v>40905</v>
      </c>
      <c r="D20" s="116" t="s">
        <v>86</v>
      </c>
      <c r="E20" s="85" t="s">
        <v>9</v>
      </c>
      <c r="F20" s="6">
        <v>0.31</v>
      </c>
      <c r="G20" s="85" t="s">
        <v>56</v>
      </c>
      <c r="H20" s="86">
        <f t="shared" si="0"/>
        <v>0.37499343633936799</v>
      </c>
      <c r="I20" s="87">
        <f>MEMORIAL!F25</f>
        <v>2120.4215000000004</v>
      </c>
      <c r="J20" s="88">
        <f t="shared" si="1"/>
        <v>795.14</v>
      </c>
    </row>
    <row r="21" spans="1:10" s="83" customFormat="1" x14ac:dyDescent="0.25">
      <c r="A21" s="84"/>
      <c r="B21" s="112" t="s">
        <v>67</v>
      </c>
      <c r="C21" s="135" t="s">
        <v>67</v>
      </c>
      <c r="D21" s="116" t="s">
        <v>67</v>
      </c>
      <c r="E21" s="85" t="s">
        <v>67</v>
      </c>
      <c r="F21" s="6" t="s">
        <v>67</v>
      </c>
      <c r="G21" s="85" t="s">
        <v>67</v>
      </c>
      <c r="H21" s="86" t="str">
        <f t="shared" si="0"/>
        <v/>
      </c>
      <c r="I21" s="87" t="s">
        <v>67</v>
      </c>
      <c r="J21" s="88" t="str">
        <f t="shared" si="1"/>
        <v/>
      </c>
    </row>
    <row r="22" spans="1:10" s="83" customFormat="1" x14ac:dyDescent="0.25">
      <c r="A22" s="84" t="s">
        <v>59</v>
      </c>
      <c r="B22" s="112" t="s">
        <v>67</v>
      </c>
      <c r="C22" s="135" t="s">
        <v>67</v>
      </c>
      <c r="D22" s="117" t="s">
        <v>63</v>
      </c>
      <c r="E22" s="85" t="s">
        <v>67</v>
      </c>
      <c r="F22" s="6" t="s">
        <v>67</v>
      </c>
      <c r="G22" s="85" t="s">
        <v>67</v>
      </c>
      <c r="H22" s="86" t="str">
        <f t="shared" si="0"/>
        <v/>
      </c>
      <c r="I22" s="87" t="s">
        <v>67</v>
      </c>
      <c r="J22" s="89">
        <f>SUM(J23:J25)</f>
        <v>22684.68</v>
      </c>
    </row>
    <row r="23" spans="1:10" s="83" customFormat="1" x14ac:dyDescent="0.25">
      <c r="A23" s="84"/>
      <c r="B23" s="112" t="s">
        <v>94</v>
      </c>
      <c r="C23" s="135">
        <v>41012</v>
      </c>
      <c r="D23" s="116" t="s">
        <v>87</v>
      </c>
      <c r="E23" s="85" t="s">
        <v>6</v>
      </c>
      <c r="F23" s="6">
        <v>5</v>
      </c>
      <c r="G23" s="85" t="s">
        <v>56</v>
      </c>
      <c r="H23" s="86">
        <f t="shared" si="0"/>
        <v>6.0482812312801295</v>
      </c>
      <c r="I23" s="87">
        <f>MEMORIAL!F28</f>
        <v>243.84847250000004</v>
      </c>
      <c r="J23" s="88">
        <f t="shared" si="1"/>
        <v>1474.86</v>
      </c>
    </row>
    <row r="24" spans="1:10" s="83" customFormat="1" x14ac:dyDescent="0.25">
      <c r="A24" s="84"/>
      <c r="B24" s="112" t="s">
        <v>94</v>
      </c>
      <c r="C24" s="130">
        <v>40098</v>
      </c>
      <c r="D24" t="s">
        <v>112</v>
      </c>
      <c r="E24" s="85" t="s">
        <v>10</v>
      </c>
      <c r="F24" s="6">
        <v>1.45</v>
      </c>
      <c r="G24" s="85" t="s">
        <v>56</v>
      </c>
      <c r="H24" s="86">
        <f t="shared" si="0"/>
        <v>1.7540015570712375</v>
      </c>
      <c r="I24" s="87">
        <f>MEMORIAL!F31</f>
        <v>11697.411225825002</v>
      </c>
      <c r="J24" s="88">
        <f t="shared" si="1"/>
        <v>20517.28</v>
      </c>
    </row>
    <row r="25" spans="1:10" s="83" customFormat="1" x14ac:dyDescent="0.25">
      <c r="A25" s="84"/>
      <c r="B25" s="112" t="s">
        <v>94</v>
      </c>
      <c r="C25" s="135">
        <v>41007</v>
      </c>
      <c r="D25" s="116" t="s">
        <v>88</v>
      </c>
      <c r="E25" s="85" t="s">
        <v>9</v>
      </c>
      <c r="F25" s="6">
        <v>0.27</v>
      </c>
      <c r="G25" s="85" t="s">
        <v>56</v>
      </c>
      <c r="H25" s="86">
        <f t="shared" si="0"/>
        <v>0.32660718648912701</v>
      </c>
      <c r="I25" s="87">
        <f>MEMORIAL!F33</f>
        <v>2120.4215000000004</v>
      </c>
      <c r="J25" s="88">
        <f t="shared" si="1"/>
        <v>692.54</v>
      </c>
    </row>
    <row r="26" spans="1:10" s="83" customFormat="1" x14ac:dyDescent="0.25">
      <c r="A26" s="84"/>
      <c r="B26" s="112" t="s">
        <v>67</v>
      </c>
      <c r="C26" s="135" t="s">
        <v>67</v>
      </c>
      <c r="D26" s="116" t="s">
        <v>67</v>
      </c>
      <c r="E26" s="85" t="s">
        <v>67</v>
      </c>
      <c r="F26" s="86" t="s">
        <v>67</v>
      </c>
      <c r="G26" s="85" t="s">
        <v>67</v>
      </c>
      <c r="H26" s="86" t="str">
        <f t="shared" si="0"/>
        <v/>
      </c>
      <c r="I26" s="87" t="s">
        <v>67</v>
      </c>
      <c r="J26" s="88" t="str">
        <f t="shared" si="1"/>
        <v/>
      </c>
    </row>
    <row r="27" spans="1:10" s="83" customFormat="1" x14ac:dyDescent="0.25">
      <c r="A27" s="84" t="s">
        <v>60</v>
      </c>
      <c r="B27" s="112" t="s">
        <v>67</v>
      </c>
      <c r="C27" s="135" t="s">
        <v>67</v>
      </c>
      <c r="D27" s="117" t="s">
        <v>78</v>
      </c>
      <c r="E27" s="85" t="s">
        <v>67</v>
      </c>
      <c r="F27" s="86" t="s">
        <v>67</v>
      </c>
      <c r="G27" s="85" t="s">
        <v>67</v>
      </c>
      <c r="H27" s="86" t="str">
        <f t="shared" si="0"/>
        <v/>
      </c>
      <c r="I27" s="87" t="s">
        <v>67</v>
      </c>
      <c r="J27" s="89">
        <f>SUM(J28:J33)</f>
        <v>138741.90000000002</v>
      </c>
    </row>
    <row r="28" spans="1:10" s="83" customFormat="1" ht="30" x14ac:dyDescent="0.25">
      <c r="A28" s="84"/>
      <c r="B28" s="112" t="s">
        <v>94</v>
      </c>
      <c r="C28" s="135">
        <v>221126</v>
      </c>
      <c r="D28" s="116" t="s">
        <v>12</v>
      </c>
      <c r="E28" s="85" t="s">
        <v>9</v>
      </c>
      <c r="F28" s="6">
        <v>81.48</v>
      </c>
      <c r="G28" s="85" t="s">
        <v>56</v>
      </c>
      <c r="H28" s="86">
        <f t="shared" si="0"/>
        <v>98.562790944940986</v>
      </c>
      <c r="I28" s="87">
        <f>MEMORIAL!F36</f>
        <v>267.69150000000002</v>
      </c>
      <c r="J28" s="88">
        <f t="shared" si="1"/>
        <v>26384.42</v>
      </c>
    </row>
    <row r="29" spans="1:10" s="100" customFormat="1" ht="15" customHeight="1" x14ac:dyDescent="0.25">
      <c r="A29" s="95"/>
      <c r="B29" s="112" t="s">
        <v>94</v>
      </c>
      <c r="C29" s="136">
        <v>220050</v>
      </c>
      <c r="D29" s="118" t="s">
        <v>89</v>
      </c>
      <c r="E29" s="96" t="s">
        <v>9</v>
      </c>
      <c r="F29" s="6">
        <v>17.88</v>
      </c>
      <c r="G29" s="96" t="s">
        <v>56</v>
      </c>
      <c r="H29" s="97">
        <f t="shared" si="0"/>
        <v>21.628653683057742</v>
      </c>
      <c r="I29" s="98">
        <f>MEMORIAL!F37</f>
        <v>267.69150000000002</v>
      </c>
      <c r="J29" s="99">
        <f t="shared" si="1"/>
        <v>5789.81</v>
      </c>
    </row>
    <row r="30" spans="1:10" s="100" customFormat="1" x14ac:dyDescent="0.25">
      <c r="A30" s="95"/>
      <c r="B30" s="113" t="s">
        <v>121</v>
      </c>
      <c r="C30" s="136"/>
      <c r="D30" s="118" t="s">
        <v>189</v>
      </c>
      <c r="E30" s="96" t="s">
        <v>9</v>
      </c>
      <c r="F30" s="101">
        <v>45</v>
      </c>
      <c r="G30" s="96" t="s">
        <v>56</v>
      </c>
      <c r="H30" s="97">
        <f t="shared" si="0"/>
        <v>54.434531081521165</v>
      </c>
      <c r="I30" s="98">
        <f>MEMORIAL!F38</f>
        <v>1730.1300000000008</v>
      </c>
      <c r="J30" s="99">
        <f t="shared" si="1"/>
        <v>94178.82</v>
      </c>
    </row>
    <row r="31" spans="1:10" s="83" customFormat="1" x14ac:dyDescent="0.25">
      <c r="A31" s="84"/>
      <c r="B31" s="131" t="s">
        <v>123</v>
      </c>
      <c r="C31" s="135">
        <v>2804</v>
      </c>
      <c r="D31" s="116" t="s">
        <v>122</v>
      </c>
      <c r="E31" s="85" t="s">
        <v>6</v>
      </c>
      <c r="F31" s="6">
        <v>85</v>
      </c>
      <c r="G31" s="85"/>
      <c r="H31" s="86">
        <f t="shared" si="0"/>
        <v>102.8207809317622</v>
      </c>
      <c r="I31" s="87">
        <f>MEMORIAL!F39</f>
        <v>106.02107500000002</v>
      </c>
      <c r="J31" s="88">
        <f t="shared" si="1"/>
        <v>10901.17</v>
      </c>
    </row>
    <row r="32" spans="1:10" s="83" customFormat="1" x14ac:dyDescent="0.25">
      <c r="A32" s="84"/>
      <c r="B32" s="112" t="s">
        <v>94</v>
      </c>
      <c r="C32" s="135">
        <v>41007</v>
      </c>
      <c r="D32" s="116" t="s">
        <v>88</v>
      </c>
      <c r="E32" s="85" t="s">
        <v>9</v>
      </c>
      <c r="F32" s="6">
        <v>0.27</v>
      </c>
      <c r="G32" s="85" t="s">
        <v>56</v>
      </c>
      <c r="H32" s="86">
        <f t="shared" ref="H32:H33" si="2">IF(F32&lt;&gt;"",(F32*(1+$G$4)),"")</f>
        <v>0.32660718648912701</v>
      </c>
      <c r="I32" s="87">
        <f>MEMORIAL!F40</f>
        <v>2120.4215000000004</v>
      </c>
      <c r="J32" s="88">
        <f t="shared" ref="J32:J33" si="3">IF(I32&lt;&gt;"",ROUND(I32*H32,2),"")</f>
        <v>692.54</v>
      </c>
    </row>
    <row r="33" spans="1:10" s="83" customFormat="1" x14ac:dyDescent="0.25">
      <c r="A33" s="84"/>
      <c r="B33" s="112" t="s">
        <v>94</v>
      </c>
      <c r="C33" s="135">
        <v>40905</v>
      </c>
      <c r="D33" t="s">
        <v>86</v>
      </c>
      <c r="E33" s="85" t="s">
        <v>9</v>
      </c>
      <c r="F33" s="6">
        <v>0.31</v>
      </c>
      <c r="G33" s="85"/>
      <c r="H33" s="86">
        <f t="shared" si="2"/>
        <v>0.37499343633936799</v>
      </c>
      <c r="I33" s="87">
        <f>MEMORIAL!F41</f>
        <v>2120.4215000000004</v>
      </c>
      <c r="J33" s="88">
        <f t="shared" si="3"/>
        <v>795.14</v>
      </c>
    </row>
    <row r="34" spans="1:10" s="83" customFormat="1" x14ac:dyDescent="0.25">
      <c r="A34" s="84"/>
      <c r="B34" s="112" t="s">
        <v>67</v>
      </c>
      <c r="C34" s="135" t="s">
        <v>67</v>
      </c>
      <c r="D34" s="116" t="s">
        <v>67</v>
      </c>
      <c r="E34" s="85" t="s">
        <v>67</v>
      </c>
      <c r="F34" s="6" t="s">
        <v>67</v>
      </c>
      <c r="G34" s="85" t="s">
        <v>67</v>
      </c>
      <c r="H34" s="86" t="str">
        <f t="shared" si="0"/>
        <v/>
      </c>
      <c r="I34" s="87" t="s">
        <v>67</v>
      </c>
      <c r="J34" s="88" t="str">
        <f t="shared" si="1"/>
        <v/>
      </c>
    </row>
    <row r="35" spans="1:10" s="83" customFormat="1" x14ac:dyDescent="0.25">
      <c r="A35" s="84" t="s">
        <v>62</v>
      </c>
      <c r="B35" s="112" t="s">
        <v>67</v>
      </c>
      <c r="C35" s="135" t="s">
        <v>67</v>
      </c>
      <c r="D35" s="117" t="s">
        <v>90</v>
      </c>
      <c r="E35" s="85" t="s">
        <v>67</v>
      </c>
      <c r="F35" s="6" t="s">
        <v>67</v>
      </c>
      <c r="G35" s="85" t="s">
        <v>67</v>
      </c>
      <c r="H35" s="86" t="str">
        <f t="shared" si="0"/>
        <v/>
      </c>
      <c r="I35" s="87" t="s">
        <v>67</v>
      </c>
      <c r="J35" s="89">
        <f>SUM(J36:J38)</f>
        <v>3769.39</v>
      </c>
    </row>
    <row r="36" spans="1:10" s="83" customFormat="1" x14ac:dyDescent="0.25">
      <c r="A36" s="84"/>
      <c r="B36" s="112" t="s">
        <v>94</v>
      </c>
      <c r="C36" s="135">
        <v>220102</v>
      </c>
      <c r="D36" s="116" t="s">
        <v>91</v>
      </c>
      <c r="E36" s="85" t="s">
        <v>9</v>
      </c>
      <c r="F36" s="6">
        <v>21.46</v>
      </c>
      <c r="G36" s="85" t="s">
        <v>56</v>
      </c>
      <c r="H36" s="86">
        <f t="shared" si="0"/>
        <v>25.959223044654316</v>
      </c>
      <c r="I36" s="87">
        <f>MEMORIAL!F44</f>
        <v>53.03</v>
      </c>
      <c r="J36" s="88">
        <f t="shared" si="1"/>
        <v>1376.62</v>
      </c>
    </row>
    <row r="37" spans="1:10" s="83" customFormat="1" ht="30" x14ac:dyDescent="0.25">
      <c r="A37" s="84"/>
      <c r="B37" s="112" t="s">
        <v>94</v>
      </c>
      <c r="C37" s="135">
        <v>221126</v>
      </c>
      <c r="D37" s="116" t="s">
        <v>12</v>
      </c>
      <c r="E37" s="85" t="s">
        <v>9</v>
      </c>
      <c r="F37" s="6">
        <v>81.48</v>
      </c>
      <c r="G37" s="85" t="s">
        <v>56</v>
      </c>
      <c r="H37" s="86">
        <f t="shared" ref="H37:H38" si="4">IF(F37&lt;&gt;"",(F37*(1+$G$4)),"")</f>
        <v>98.562790944940986</v>
      </c>
      <c r="I37" s="87">
        <f>MEMORIAL!F45</f>
        <v>19.907999999999998</v>
      </c>
      <c r="J37" s="88">
        <f t="shared" ref="J37:J38" si="5">IF(I37&lt;&gt;"",ROUND(I37*H37,2),"")</f>
        <v>1962.19</v>
      </c>
    </row>
    <row r="38" spans="1:10" s="83" customFormat="1" ht="30" x14ac:dyDescent="0.25">
      <c r="A38" s="84"/>
      <c r="B38" s="112" t="s">
        <v>94</v>
      </c>
      <c r="C38" s="136">
        <v>220050</v>
      </c>
      <c r="D38" s="118" t="s">
        <v>89</v>
      </c>
      <c r="E38" s="96" t="s">
        <v>9</v>
      </c>
      <c r="F38" s="6">
        <v>17.88</v>
      </c>
      <c r="G38" s="96" t="s">
        <v>56</v>
      </c>
      <c r="H38" s="97">
        <f t="shared" si="4"/>
        <v>21.628653683057742</v>
      </c>
      <c r="I38" s="98">
        <f>I37</f>
        <v>19.907999999999998</v>
      </c>
      <c r="J38" s="99">
        <f t="shared" si="5"/>
        <v>430.58</v>
      </c>
    </row>
    <row r="39" spans="1:10" s="83" customFormat="1" x14ac:dyDescent="0.25">
      <c r="A39" s="84"/>
      <c r="B39" s="112" t="s">
        <v>67</v>
      </c>
      <c r="C39" s="135" t="s">
        <v>67</v>
      </c>
      <c r="D39" s="116" t="s">
        <v>67</v>
      </c>
      <c r="E39" s="85" t="s">
        <v>67</v>
      </c>
      <c r="F39" s="86" t="s">
        <v>67</v>
      </c>
      <c r="G39" s="85" t="s">
        <v>67</v>
      </c>
      <c r="H39" s="86" t="str">
        <f t="shared" si="0"/>
        <v/>
      </c>
      <c r="I39" s="87" t="s">
        <v>67</v>
      </c>
      <c r="J39" s="88" t="str">
        <f t="shared" si="1"/>
        <v/>
      </c>
    </row>
    <row r="40" spans="1:10" s="83" customFormat="1" x14ac:dyDescent="0.25">
      <c r="A40" s="84" t="s">
        <v>64</v>
      </c>
      <c r="B40" s="112" t="s">
        <v>67</v>
      </c>
      <c r="C40" s="135" t="s">
        <v>67</v>
      </c>
      <c r="D40" s="117" t="s">
        <v>69</v>
      </c>
      <c r="E40" s="85" t="s">
        <v>67</v>
      </c>
      <c r="F40" s="86" t="s">
        <v>67</v>
      </c>
      <c r="G40" s="85" t="s">
        <v>67</v>
      </c>
      <c r="H40" s="86" t="str">
        <f t="shared" si="0"/>
        <v/>
      </c>
      <c r="I40" s="87" t="s">
        <v>67</v>
      </c>
      <c r="J40" s="89">
        <f>J41+J42</f>
        <v>1430.3899999999999</v>
      </c>
    </row>
    <row r="41" spans="1:10" s="83" customFormat="1" ht="30" x14ac:dyDescent="0.25">
      <c r="A41" s="84"/>
      <c r="B41" s="112" t="s">
        <v>93</v>
      </c>
      <c r="C41" s="135">
        <v>98511</v>
      </c>
      <c r="D41" s="116" t="s">
        <v>92</v>
      </c>
      <c r="E41" s="85" t="s">
        <v>9</v>
      </c>
      <c r="F41" s="6">
        <v>60.76</v>
      </c>
      <c r="G41" s="85" t="s">
        <v>56</v>
      </c>
      <c r="H41" s="86">
        <f t="shared" si="0"/>
        <v>73.498713522516127</v>
      </c>
      <c r="I41" s="87">
        <f>MEMORIAL!F49</f>
        <v>8</v>
      </c>
      <c r="J41" s="88">
        <f t="shared" si="1"/>
        <v>587.99</v>
      </c>
    </row>
    <row r="42" spans="1:10" s="83" customFormat="1" ht="30" x14ac:dyDescent="0.25">
      <c r="A42" s="84"/>
      <c r="B42" s="112" t="s">
        <v>94</v>
      </c>
      <c r="C42" s="135">
        <v>270210</v>
      </c>
      <c r="D42" s="110" t="s">
        <v>119</v>
      </c>
      <c r="E42" s="85" t="s">
        <v>9</v>
      </c>
      <c r="F42" s="6">
        <v>10.01</v>
      </c>
      <c r="G42" s="85" t="s">
        <v>56</v>
      </c>
      <c r="H42" s="86">
        <f t="shared" si="0"/>
        <v>12.108659025022819</v>
      </c>
      <c r="I42" s="87">
        <f>MEMORIAL!F50</f>
        <v>69.569999999999993</v>
      </c>
      <c r="J42" s="88">
        <f t="shared" si="1"/>
        <v>842.4</v>
      </c>
    </row>
    <row r="43" spans="1:10" s="83" customFormat="1" x14ac:dyDescent="0.25">
      <c r="A43" s="84"/>
      <c r="B43" s="112" t="s">
        <v>67</v>
      </c>
      <c r="C43" s="135" t="s">
        <v>67</v>
      </c>
      <c r="D43" s="116" t="s">
        <v>67</v>
      </c>
      <c r="E43" s="85" t="s">
        <v>67</v>
      </c>
      <c r="F43" s="6" t="s">
        <v>67</v>
      </c>
      <c r="G43" s="85" t="s">
        <v>67</v>
      </c>
      <c r="H43" s="86" t="str">
        <f t="shared" si="0"/>
        <v/>
      </c>
      <c r="I43" s="87" t="s">
        <v>67</v>
      </c>
      <c r="J43" s="88" t="str">
        <f t="shared" si="1"/>
        <v/>
      </c>
    </row>
    <row r="44" spans="1:10" s="83" customFormat="1" x14ac:dyDescent="0.25">
      <c r="A44" s="84" t="s">
        <v>65</v>
      </c>
      <c r="B44" s="112" t="s">
        <v>67</v>
      </c>
      <c r="C44" s="135" t="s">
        <v>67</v>
      </c>
      <c r="D44" s="117" t="s">
        <v>113</v>
      </c>
      <c r="E44" s="85" t="s">
        <v>67</v>
      </c>
      <c r="F44" s="6" t="s">
        <v>67</v>
      </c>
      <c r="G44" s="85" t="s">
        <v>67</v>
      </c>
      <c r="H44" s="86" t="str">
        <f t="shared" si="0"/>
        <v/>
      </c>
      <c r="I44" s="87" t="s">
        <v>67</v>
      </c>
      <c r="J44" s="89">
        <f>SUM(J45:J52)</f>
        <v>66491.09</v>
      </c>
    </row>
    <row r="45" spans="1:10" s="83" customFormat="1" x14ac:dyDescent="0.25">
      <c r="A45" s="84"/>
      <c r="B45" s="112" t="s">
        <v>94</v>
      </c>
      <c r="C45" s="130">
        <v>40101</v>
      </c>
      <c r="D45" s="110" t="s">
        <v>114</v>
      </c>
      <c r="E45" s="85" t="s">
        <v>6</v>
      </c>
      <c r="F45" s="6">
        <v>24.4</v>
      </c>
      <c r="G45" s="85" t="s">
        <v>56</v>
      </c>
      <c r="H45" s="86">
        <f t="shared" si="0"/>
        <v>29.51561240864703</v>
      </c>
      <c r="I45" s="87">
        <f>MEMORIAL!F53</f>
        <v>580.79999999999995</v>
      </c>
      <c r="J45" s="88">
        <f t="shared" si="1"/>
        <v>17142.669999999998</v>
      </c>
    </row>
    <row r="46" spans="1:10" s="83" customFormat="1" x14ac:dyDescent="0.25">
      <c r="A46" s="84"/>
      <c r="B46" s="112" t="s">
        <v>94</v>
      </c>
      <c r="C46" s="130">
        <v>40905</v>
      </c>
      <c r="D46" s="116" t="s">
        <v>86</v>
      </c>
      <c r="E46" s="85" t="s">
        <v>9</v>
      </c>
      <c r="F46" s="6">
        <v>0.31</v>
      </c>
      <c r="G46" s="85" t="s">
        <v>56</v>
      </c>
      <c r="H46" s="86">
        <f t="shared" ref="H46" si="6">IF(F46&lt;&gt;"",(F46*(1+$G$4)),"")</f>
        <v>0.37499343633936799</v>
      </c>
      <c r="I46" s="87">
        <f>MEMORIAL!F54</f>
        <v>208.62</v>
      </c>
      <c r="J46" s="88">
        <f t="shared" ref="J46" si="7">IF(I46&lt;&gt;"",ROUND(I46*H46,2),"")</f>
        <v>78.23</v>
      </c>
    </row>
    <row r="47" spans="1:10" s="83" customFormat="1" x14ac:dyDescent="0.25">
      <c r="A47" s="84"/>
      <c r="B47" s="112" t="s">
        <v>94</v>
      </c>
      <c r="C47" s="130">
        <v>70714</v>
      </c>
      <c r="D47" s="41" t="s">
        <v>115</v>
      </c>
      <c r="E47" s="85" t="s">
        <v>80</v>
      </c>
      <c r="F47" s="6">
        <v>216.83</v>
      </c>
      <c r="G47" s="85" t="s">
        <v>56</v>
      </c>
      <c r="H47" s="86">
        <f t="shared" si="0"/>
        <v>262.28976387569412</v>
      </c>
      <c r="I47" s="87">
        <f>MEMORIAL!F55</f>
        <v>33</v>
      </c>
      <c r="J47" s="88">
        <f t="shared" si="1"/>
        <v>8655.56</v>
      </c>
    </row>
    <row r="48" spans="1:10" s="83" customFormat="1" ht="30" x14ac:dyDescent="0.25">
      <c r="A48" s="84"/>
      <c r="B48" s="112" t="s">
        <v>94</v>
      </c>
      <c r="C48" s="130">
        <v>81826</v>
      </c>
      <c r="D48" s="110" t="s">
        <v>116</v>
      </c>
      <c r="E48" s="85" t="s">
        <v>80</v>
      </c>
      <c r="F48" s="6">
        <v>36.6</v>
      </c>
      <c r="G48" s="85" t="s">
        <v>56</v>
      </c>
      <c r="H48" s="86">
        <f t="shared" si="0"/>
        <v>44.273418612970545</v>
      </c>
      <c r="I48" s="87">
        <f>MEMORIAL!F56</f>
        <v>33</v>
      </c>
      <c r="J48" s="88">
        <f t="shared" si="1"/>
        <v>1461.02</v>
      </c>
    </row>
    <row r="49" spans="1:10" s="83" customFormat="1" x14ac:dyDescent="0.25">
      <c r="A49" s="84"/>
      <c r="B49" s="112" t="s">
        <v>94</v>
      </c>
      <c r="C49" s="130">
        <v>45545</v>
      </c>
      <c r="D49" t="s">
        <v>117</v>
      </c>
      <c r="E49" s="85" t="s">
        <v>118</v>
      </c>
      <c r="F49" s="6">
        <v>60.79</v>
      </c>
      <c r="G49" s="85" t="s">
        <v>56</v>
      </c>
      <c r="H49" s="86">
        <f t="shared" si="0"/>
        <v>73.535003209903806</v>
      </c>
      <c r="I49" s="87">
        <f>MEMORIAL!F57</f>
        <v>521.54999999999995</v>
      </c>
      <c r="J49" s="88">
        <f t="shared" si="1"/>
        <v>38352.18</v>
      </c>
    </row>
    <row r="50" spans="1:10" s="83" customFormat="1" x14ac:dyDescent="0.25">
      <c r="A50" s="84"/>
      <c r="B50" s="112" t="s">
        <v>94</v>
      </c>
      <c r="C50" s="130">
        <v>40103</v>
      </c>
      <c r="D50" s="41" t="s">
        <v>202</v>
      </c>
      <c r="E50" s="85" t="s">
        <v>6</v>
      </c>
      <c r="F50" s="6">
        <v>30.9</v>
      </c>
      <c r="G50" s="85" t="s">
        <v>56</v>
      </c>
      <c r="H50" s="86">
        <f t="shared" si="0"/>
        <v>37.378378009311199</v>
      </c>
      <c r="I50" s="87">
        <f>MEMORIAL!F58</f>
        <v>1.1309400000000001</v>
      </c>
      <c r="J50" s="88">
        <f t="shared" si="1"/>
        <v>42.27</v>
      </c>
    </row>
    <row r="51" spans="1:10" s="83" customFormat="1" x14ac:dyDescent="0.25">
      <c r="A51" s="84"/>
      <c r="B51" s="112" t="s">
        <v>94</v>
      </c>
      <c r="C51" s="130">
        <v>41294</v>
      </c>
      <c r="D51" t="s">
        <v>124</v>
      </c>
      <c r="E51" s="85" t="s">
        <v>6</v>
      </c>
      <c r="F51" s="6">
        <v>89.77</v>
      </c>
      <c r="G51" s="85"/>
      <c r="H51" s="86">
        <f t="shared" si="0"/>
        <v>108.59084122640344</v>
      </c>
      <c r="I51" s="87">
        <f>MEMORIAL!F59</f>
        <v>1.4702220000000001</v>
      </c>
      <c r="J51" s="88">
        <f t="shared" si="1"/>
        <v>159.65</v>
      </c>
    </row>
    <row r="52" spans="1:10" s="83" customFormat="1" x14ac:dyDescent="0.25">
      <c r="A52" s="84"/>
      <c r="B52" s="112" t="s">
        <v>94</v>
      </c>
      <c r="C52" s="130">
        <v>41006</v>
      </c>
      <c r="D52" s="41" t="s">
        <v>120</v>
      </c>
      <c r="E52" s="85" t="s">
        <v>80</v>
      </c>
      <c r="F52" s="6">
        <v>247.8</v>
      </c>
      <c r="G52" s="85"/>
      <c r="H52" s="86">
        <f t="shared" si="0"/>
        <v>299.75281782224323</v>
      </c>
      <c r="I52" s="87">
        <f>MEMORIAL!F60</f>
        <v>2</v>
      </c>
      <c r="J52" s="88">
        <f t="shared" si="1"/>
        <v>599.51</v>
      </c>
    </row>
    <row r="53" spans="1:10" s="83" customFormat="1" x14ac:dyDescent="0.25">
      <c r="A53" s="84"/>
      <c r="B53" s="112"/>
      <c r="C53" s="130"/>
      <c r="D53" s="41"/>
      <c r="E53" s="85"/>
      <c r="F53" s="6"/>
      <c r="G53" s="85" t="s">
        <v>56</v>
      </c>
      <c r="H53" s="86"/>
      <c r="I53" s="87"/>
      <c r="J53" s="88"/>
    </row>
    <row r="54" spans="1:10" s="83" customFormat="1" x14ac:dyDescent="0.25">
      <c r="A54" s="84" t="s">
        <v>125</v>
      </c>
      <c r="B54" s="112" t="s">
        <v>67</v>
      </c>
      <c r="C54" s="135" t="s">
        <v>67</v>
      </c>
      <c r="D54" s="117" t="s">
        <v>95</v>
      </c>
      <c r="E54" s="85" t="s">
        <v>67</v>
      </c>
      <c r="F54" s="6" t="s">
        <v>67</v>
      </c>
      <c r="G54" s="85" t="s">
        <v>56</v>
      </c>
      <c r="H54" s="86" t="str">
        <f t="shared" ref="H54:H56" si="8">IF(F54&lt;&gt;"",(F54*(1+$G$4)),"")</f>
        <v/>
      </c>
      <c r="I54" s="87" t="s">
        <v>67</v>
      </c>
      <c r="J54" s="89">
        <f>SUM(J55:J56)</f>
        <v>5846.8099999999995</v>
      </c>
    </row>
    <row r="55" spans="1:10" s="83" customFormat="1" x14ac:dyDescent="0.25">
      <c r="A55" s="84"/>
      <c r="B55" s="112" t="s">
        <v>121</v>
      </c>
      <c r="C55" s="130">
        <v>51029</v>
      </c>
      <c r="D55" s="110" t="s">
        <v>96</v>
      </c>
      <c r="E55" s="85" t="s">
        <v>80</v>
      </c>
      <c r="F55" s="6">
        <v>365</v>
      </c>
      <c r="G55" s="85" t="s">
        <v>56</v>
      </c>
      <c r="H55" s="86">
        <f t="shared" si="8"/>
        <v>441.52452988344942</v>
      </c>
      <c r="I55" s="87">
        <v>13</v>
      </c>
      <c r="J55" s="88">
        <f t="shared" ref="J55:J56" si="9">IF(I55&lt;&gt;"",ROUND(I55*H55,2),"")</f>
        <v>5739.82</v>
      </c>
    </row>
    <row r="56" spans="1:10" s="83" customFormat="1" ht="33" customHeight="1" x14ac:dyDescent="0.25">
      <c r="A56" s="84"/>
      <c r="B56" s="112" t="s">
        <v>94</v>
      </c>
      <c r="C56" s="130">
        <v>51015</v>
      </c>
      <c r="D56" s="110" t="s">
        <v>127</v>
      </c>
      <c r="E56" s="85" t="s">
        <v>6</v>
      </c>
      <c r="F56" s="6">
        <v>307.11</v>
      </c>
      <c r="G56" s="85" t="s">
        <v>56</v>
      </c>
      <c r="H56" s="86">
        <f t="shared" si="8"/>
        <v>371.49752978768811</v>
      </c>
      <c r="I56" s="87">
        <f>0.2*0.6*0.1*12*2</f>
        <v>0.28800000000000003</v>
      </c>
      <c r="J56" s="88">
        <f t="shared" si="9"/>
        <v>106.99</v>
      </c>
    </row>
    <row r="57" spans="1:10" s="83" customFormat="1" x14ac:dyDescent="0.25">
      <c r="A57" s="84"/>
      <c r="B57" s="112"/>
      <c r="C57" s="130"/>
      <c r="D57" s="41"/>
      <c r="E57" s="85"/>
      <c r="F57" s="6"/>
      <c r="G57" s="85"/>
      <c r="H57" s="86"/>
      <c r="I57" s="87"/>
      <c r="J57" s="88"/>
    </row>
    <row r="58" spans="1:10" s="83" customFormat="1" x14ac:dyDescent="0.25">
      <c r="A58" s="84" t="s">
        <v>126</v>
      </c>
      <c r="B58" s="112" t="s">
        <v>67</v>
      </c>
      <c r="C58" s="135" t="s">
        <v>67</v>
      </c>
      <c r="D58" s="117" t="s">
        <v>97</v>
      </c>
      <c r="E58" s="85" t="s">
        <v>67</v>
      </c>
      <c r="F58" s="6" t="s">
        <v>67</v>
      </c>
      <c r="G58" s="85" t="s">
        <v>67</v>
      </c>
      <c r="H58" s="86" t="str">
        <f t="shared" ref="H58:H60" si="10">IF(F58&lt;&gt;"",(F58*(1+$G$4)),"")</f>
        <v/>
      </c>
      <c r="I58" s="87" t="s">
        <v>67</v>
      </c>
      <c r="J58" s="89">
        <f>SUM(J59:J66)</f>
        <v>39896.959999999999</v>
      </c>
    </row>
    <row r="59" spans="1:10" s="83" customFormat="1" x14ac:dyDescent="0.25">
      <c r="A59" s="84"/>
      <c r="B59" s="112" t="s">
        <v>94</v>
      </c>
      <c r="C59" s="130">
        <v>250101</v>
      </c>
      <c r="D59" t="s">
        <v>98</v>
      </c>
      <c r="E59" s="85" t="s">
        <v>7</v>
      </c>
      <c r="F59" s="6">
        <v>66.86</v>
      </c>
      <c r="G59" s="85" t="s">
        <v>56</v>
      </c>
      <c r="H59" s="86">
        <f t="shared" si="10"/>
        <v>80.877616624677884</v>
      </c>
      <c r="I59" s="87">
        <f>4*5*4</f>
        <v>80</v>
      </c>
      <c r="J59" s="88">
        <f t="shared" ref="J59:J60" si="11">IF(I59&lt;&gt;"",ROUND(I59*H59,2),"")</f>
        <v>6470.21</v>
      </c>
    </row>
    <row r="60" spans="1:10" s="83" customFormat="1" x14ac:dyDescent="0.25">
      <c r="A60" s="84"/>
      <c r="B60" s="112" t="s">
        <v>94</v>
      </c>
      <c r="C60" s="130">
        <v>250103</v>
      </c>
      <c r="D60" t="s">
        <v>99</v>
      </c>
      <c r="E60" s="85" t="s">
        <v>7</v>
      </c>
      <c r="F60" s="6">
        <v>17.47</v>
      </c>
      <c r="G60" s="85" t="s">
        <v>56</v>
      </c>
      <c r="H60" s="86">
        <f t="shared" si="10"/>
        <v>21.132694622092771</v>
      </c>
      <c r="I60" s="87">
        <f>8*5*4</f>
        <v>160</v>
      </c>
      <c r="J60" s="88">
        <f t="shared" si="11"/>
        <v>3381.23</v>
      </c>
    </row>
    <row r="61" spans="1:10" s="83" customFormat="1" ht="45" x14ac:dyDescent="0.25">
      <c r="A61" s="84"/>
      <c r="B61" s="112" t="s">
        <v>94</v>
      </c>
      <c r="C61" s="130">
        <v>20303</v>
      </c>
      <c r="D61" s="111" t="s">
        <v>100</v>
      </c>
      <c r="E61" s="85" t="s">
        <v>8</v>
      </c>
      <c r="F61" s="6">
        <v>2057.4</v>
      </c>
      <c r="G61" s="85" t="s">
        <v>56</v>
      </c>
      <c r="H61" s="86">
        <f t="shared" ref="H61:H63" si="12">IF(F61&lt;&gt;"",(F61*(1+$G$4)),"")</f>
        <v>2488.7467610471476</v>
      </c>
      <c r="I61" s="87">
        <f t="shared" ref="I61" si="13">0.2*0.6*0.1*12*2</f>
        <v>0.28800000000000003</v>
      </c>
      <c r="J61" s="88">
        <f t="shared" ref="J61:J63" si="14">IF(I61&lt;&gt;"",ROUND(I61*H61,2),"")</f>
        <v>716.76</v>
      </c>
    </row>
    <row r="62" spans="1:10" s="83" customFormat="1" ht="45" x14ac:dyDescent="0.25">
      <c r="A62" s="84"/>
      <c r="B62" s="112" t="s">
        <v>94</v>
      </c>
      <c r="C62" s="130">
        <v>20703</v>
      </c>
      <c r="D62" s="111" t="s">
        <v>101</v>
      </c>
      <c r="E62" s="85" t="s">
        <v>9</v>
      </c>
      <c r="F62" s="6">
        <v>0.22</v>
      </c>
      <c r="G62" s="85" t="s">
        <v>56</v>
      </c>
      <c r="H62" s="86">
        <f>IF(F62&lt;&gt;"",(F62*(1+$G$4)),"")</f>
        <v>0.26612437417632567</v>
      </c>
      <c r="I62" s="87">
        <f>I25</f>
        <v>2120.4215000000004</v>
      </c>
      <c r="J62" s="88">
        <f t="shared" si="14"/>
        <v>564.29999999999995</v>
      </c>
    </row>
    <row r="63" spans="1:10" s="83" customFormat="1" x14ac:dyDescent="0.25">
      <c r="A63" s="84"/>
      <c r="B63" s="112" t="s">
        <v>94</v>
      </c>
      <c r="C63" s="130">
        <v>20501</v>
      </c>
      <c r="D63" t="s">
        <v>102</v>
      </c>
      <c r="E63" s="85" t="s">
        <v>8</v>
      </c>
      <c r="F63" s="6">
        <v>2714.08</v>
      </c>
      <c r="G63" s="85" t="s">
        <v>56</v>
      </c>
      <c r="H63" s="86">
        <f t="shared" si="12"/>
        <v>3283.1038248385544</v>
      </c>
      <c r="I63" s="87">
        <f>0.2*0.6*0.1*12*2</f>
        <v>0.28800000000000003</v>
      </c>
      <c r="J63" s="88">
        <f t="shared" si="14"/>
        <v>945.53</v>
      </c>
    </row>
    <row r="64" spans="1:10" ht="45" x14ac:dyDescent="0.25">
      <c r="B64" s="112" t="s">
        <v>94</v>
      </c>
      <c r="C64" s="130">
        <v>21301</v>
      </c>
      <c r="D64" s="111" t="s">
        <v>103</v>
      </c>
      <c r="E64" s="85" t="s">
        <v>9</v>
      </c>
      <c r="F64" s="6">
        <v>148.58000000000001</v>
      </c>
      <c r="G64" s="85" t="s">
        <v>56</v>
      </c>
      <c r="H64" s="86">
        <f t="shared" ref="H64:H66" si="15">IF(F64&lt;&gt;"",(F64*(1+$G$4)),"")</f>
        <v>179.73072506872035</v>
      </c>
      <c r="I64" s="87">
        <v>3</v>
      </c>
      <c r="J64" s="88">
        <f t="shared" ref="J64:J66" si="16">IF(I64&lt;&gt;"",ROUND(I64*H64,2),"")</f>
        <v>539.19000000000005</v>
      </c>
    </row>
    <row r="65" spans="1:10" s="83" customFormat="1" x14ac:dyDescent="0.25">
      <c r="A65" s="84"/>
      <c r="B65" s="112" t="s">
        <v>94</v>
      </c>
      <c r="C65" s="130">
        <v>21401</v>
      </c>
      <c r="D65" s="140" t="s">
        <v>104</v>
      </c>
      <c r="E65" s="85" t="s">
        <v>105</v>
      </c>
      <c r="F65" s="6">
        <v>0.65</v>
      </c>
      <c r="G65" s="85" t="s">
        <v>56</v>
      </c>
      <c r="H65" s="86">
        <f t="shared" si="15"/>
        <v>0.78627656006641689</v>
      </c>
      <c r="I65" s="86">
        <f>3.29517*I62/3</f>
        <v>2329.0497713850004</v>
      </c>
      <c r="J65" s="88">
        <f t="shared" si="16"/>
        <v>1831.28</v>
      </c>
    </row>
    <row r="66" spans="1:10" s="83" customFormat="1" ht="30" x14ac:dyDescent="0.25">
      <c r="A66" s="84"/>
      <c r="B66" s="112" t="s">
        <v>93</v>
      </c>
      <c r="C66" s="130">
        <v>85424</v>
      </c>
      <c r="D66" s="125" t="s">
        <v>106</v>
      </c>
      <c r="E66" s="85" t="s">
        <v>9</v>
      </c>
      <c r="F66" s="86">
        <v>18.579999999999998</v>
      </c>
      <c r="G66" s="85" t="s">
        <v>56</v>
      </c>
      <c r="H66" s="86">
        <f t="shared" si="15"/>
        <v>22.47541305543696</v>
      </c>
      <c r="I66" s="86">
        <f>566.14*2</f>
        <v>1132.28</v>
      </c>
      <c r="J66" s="88">
        <f t="shared" si="16"/>
        <v>25448.46</v>
      </c>
    </row>
    <row r="67" spans="1:10" s="83" customFormat="1" ht="15.75" thickBot="1" x14ac:dyDescent="0.3">
      <c r="A67" s="90"/>
      <c r="B67" s="121" t="s">
        <v>67</v>
      </c>
      <c r="C67" s="138" t="s">
        <v>67</v>
      </c>
      <c r="D67" s="124" t="s">
        <v>67</v>
      </c>
      <c r="E67" s="91" t="s">
        <v>67</v>
      </c>
      <c r="F67" s="92" t="s">
        <v>67</v>
      </c>
      <c r="G67" s="91" t="s">
        <v>67</v>
      </c>
      <c r="H67" s="92" t="s">
        <v>67</v>
      </c>
      <c r="I67" s="93" t="s">
        <v>67</v>
      </c>
      <c r="J67" s="94" t="s">
        <v>67</v>
      </c>
    </row>
    <row r="68" spans="1:10" s="83" customFormat="1" x14ac:dyDescent="0.25">
      <c r="A68" s="83" t="s">
        <v>5</v>
      </c>
      <c r="B68" s="83" t="s">
        <v>5</v>
      </c>
      <c r="C68" s="139" t="s">
        <v>5</v>
      </c>
      <c r="D68" s="83" t="s">
        <v>5</v>
      </c>
      <c r="E68" s="83" t="s">
        <v>5</v>
      </c>
      <c r="F68" s="83" t="s">
        <v>5</v>
      </c>
      <c r="G68" s="83" t="s">
        <v>5</v>
      </c>
      <c r="H68" s="83" t="s">
        <v>5</v>
      </c>
      <c r="I68" s="83" t="s">
        <v>5</v>
      </c>
      <c r="J68" s="83" t="s">
        <v>5</v>
      </c>
    </row>
    <row r="69" spans="1:10" s="83" customFormat="1" x14ac:dyDescent="0.25">
      <c r="C69" s="139"/>
    </row>
    <row r="70" spans="1:10" x14ac:dyDescent="0.25">
      <c r="A70" s="12"/>
      <c r="B70" s="12"/>
      <c r="D70" s="12"/>
      <c r="E70" s="12"/>
      <c r="F70" s="37"/>
      <c r="H70" s="37"/>
      <c r="I70" s="42"/>
      <c r="J70" s="37"/>
    </row>
    <row r="71" spans="1:10" x14ac:dyDescent="0.25">
      <c r="A71" s="12"/>
      <c r="B71" s="12"/>
      <c r="D71" s="12"/>
      <c r="E71" s="12"/>
      <c r="F71" s="37"/>
      <c r="H71" s="37"/>
      <c r="I71" s="42"/>
      <c r="J71" s="12"/>
    </row>
    <row r="72" spans="1:10" x14ac:dyDescent="0.25">
      <c r="A72" s="12"/>
      <c r="B72" s="12"/>
      <c r="D72" s="12"/>
      <c r="E72" s="12"/>
      <c r="F72" s="37"/>
      <c r="H72" s="37"/>
      <c r="I72" s="37"/>
      <c r="J72" s="12"/>
    </row>
    <row r="73" spans="1:10" x14ac:dyDescent="0.25">
      <c r="A73" s="12"/>
      <c r="B73" s="12"/>
      <c r="D73" s="12"/>
      <c r="E73" s="12"/>
      <c r="F73" s="37"/>
      <c r="H73" s="37"/>
      <c r="I73" s="12"/>
      <c r="J73" s="12"/>
    </row>
    <row r="74" spans="1:10" x14ac:dyDescent="0.25">
      <c r="A74" s="12"/>
      <c r="B74" s="12"/>
      <c r="D74" s="12"/>
      <c r="E74" s="12"/>
      <c r="F74" s="37"/>
      <c r="H74" s="37"/>
      <c r="I74" s="38"/>
      <c r="J74" s="12"/>
    </row>
    <row r="75" spans="1:10" x14ac:dyDescent="0.25">
      <c r="A75" s="12"/>
      <c r="B75" s="12"/>
      <c r="D75" s="12"/>
      <c r="E75" s="12"/>
      <c r="F75" s="37"/>
      <c r="H75" s="37"/>
      <c r="I75" s="38"/>
      <c r="J75" s="12"/>
    </row>
    <row r="76" spans="1:10" x14ac:dyDescent="0.25">
      <c r="A76" s="12"/>
      <c r="B76" s="12"/>
      <c r="D76" s="12"/>
      <c r="E76" s="12"/>
      <c r="F76" s="37"/>
      <c r="H76" s="37"/>
      <c r="I76" s="38"/>
      <c r="J76" s="12"/>
    </row>
    <row r="77" spans="1:10" x14ac:dyDescent="0.25">
      <c r="A77" s="12"/>
      <c r="B77" s="12"/>
      <c r="D77" s="12"/>
      <c r="E77" s="12"/>
      <c r="F77" s="37"/>
      <c r="H77" s="37"/>
      <c r="I77" s="38"/>
      <c r="J77" s="12"/>
    </row>
    <row r="78" spans="1:10" x14ac:dyDescent="0.25">
      <c r="A78" s="12"/>
      <c r="B78" s="12"/>
      <c r="D78" s="12"/>
      <c r="E78" s="12"/>
      <c r="F78" s="12"/>
      <c r="H78" s="12"/>
      <c r="I78" s="12"/>
      <c r="J78" s="12"/>
    </row>
    <row r="79" spans="1:10" x14ac:dyDescent="0.25">
      <c r="A79" s="12"/>
      <c r="B79" s="12"/>
      <c r="D79" s="12"/>
      <c r="E79" s="12"/>
      <c r="F79" s="12"/>
      <c r="H79" s="12"/>
      <c r="I79" s="12"/>
      <c r="J79" s="12"/>
    </row>
    <row r="80" spans="1:10" x14ac:dyDescent="0.25">
      <c r="A80" s="12"/>
      <c r="B80" s="12"/>
      <c r="D80" s="12"/>
      <c r="E80" s="12"/>
      <c r="F80" s="12"/>
      <c r="H80" s="12"/>
      <c r="I80" s="12"/>
      <c r="J80" s="12"/>
    </row>
    <row r="81" spans="1:10" x14ac:dyDescent="0.25">
      <c r="A81" s="12"/>
      <c r="B81" s="12"/>
      <c r="D81" s="12"/>
      <c r="E81" s="12"/>
      <c r="F81" s="12"/>
      <c r="H81" s="12"/>
      <c r="I81" s="12"/>
      <c r="J81" s="12"/>
    </row>
    <row r="82" spans="1:10" x14ac:dyDescent="0.25">
      <c r="A82" s="12"/>
      <c r="B82" s="12"/>
      <c r="D82" s="12"/>
      <c r="E82" s="12"/>
      <c r="F82" s="12"/>
      <c r="H82" s="12"/>
      <c r="I82" s="12"/>
      <c r="J82" s="12"/>
    </row>
    <row r="83" spans="1:10" x14ac:dyDescent="0.25">
      <c r="A83" s="12"/>
      <c r="B83" s="12"/>
      <c r="D83" s="12"/>
      <c r="E83" s="12"/>
      <c r="F83" s="12"/>
      <c r="H83" s="12"/>
      <c r="I83" s="12"/>
      <c r="J83" s="12"/>
    </row>
    <row r="84" spans="1:10" x14ac:dyDescent="0.25">
      <c r="A84" s="12"/>
      <c r="B84" s="12"/>
      <c r="D84" s="12"/>
      <c r="E84" s="12"/>
      <c r="F84" s="12"/>
      <c r="H84" s="12"/>
      <c r="I84" s="12"/>
      <c r="J84" s="12"/>
    </row>
    <row r="85" spans="1:10" x14ac:dyDescent="0.25">
      <c r="A85" s="12"/>
      <c r="B85" s="12"/>
      <c r="D85" s="12"/>
      <c r="E85" s="12"/>
      <c r="F85" s="12"/>
      <c r="H85" s="12"/>
      <c r="I85" s="12"/>
      <c r="J85" s="12"/>
    </row>
    <row r="86" spans="1:10" x14ac:dyDescent="0.25">
      <c r="A86" s="12"/>
      <c r="B86" s="12"/>
      <c r="D86" s="12"/>
      <c r="E86" s="12"/>
      <c r="F86" s="12"/>
      <c r="H86" s="12"/>
      <c r="I86" s="12"/>
      <c r="J86" s="12"/>
    </row>
    <row r="87" spans="1:10" x14ac:dyDescent="0.25">
      <c r="A87" s="12"/>
      <c r="B87" s="12"/>
      <c r="D87" s="12"/>
      <c r="E87" s="12"/>
      <c r="F87" s="12"/>
      <c r="H87" s="12"/>
      <c r="I87" s="12"/>
      <c r="J87" s="12"/>
    </row>
    <row r="88" spans="1:10" x14ac:dyDescent="0.25">
      <c r="A88" s="12"/>
      <c r="B88" s="12"/>
      <c r="D88" s="12"/>
      <c r="E88" s="12"/>
      <c r="F88" s="12"/>
      <c r="H88" s="12"/>
      <c r="I88" s="12"/>
      <c r="J88" s="12"/>
    </row>
    <row r="89" spans="1:10" x14ac:dyDescent="0.25">
      <c r="A89" s="12"/>
      <c r="B89" s="12"/>
      <c r="D89" s="12"/>
      <c r="E89" s="12"/>
      <c r="F89" s="12"/>
      <c r="H89" s="12"/>
      <c r="I89" s="12"/>
      <c r="J89" s="12"/>
    </row>
    <row r="90" spans="1:10" x14ac:dyDescent="0.25">
      <c r="A90" s="12"/>
      <c r="B90" s="12"/>
      <c r="D90" s="12"/>
      <c r="E90" s="12"/>
      <c r="F90" s="12"/>
      <c r="H90" s="12"/>
      <c r="I90" s="12"/>
      <c r="J90" s="12"/>
    </row>
    <row r="91" spans="1:10" x14ac:dyDescent="0.25">
      <c r="A91" s="12"/>
      <c r="B91" s="12"/>
      <c r="D91" s="12"/>
      <c r="E91" s="12"/>
      <c r="F91" s="12"/>
      <c r="H91" s="12"/>
      <c r="I91" s="12"/>
      <c r="J91" s="12"/>
    </row>
    <row r="92" spans="1:10" x14ac:dyDescent="0.25">
      <c r="A92" s="12"/>
      <c r="B92" s="12"/>
      <c r="D92" s="12"/>
      <c r="E92" s="12"/>
      <c r="F92" s="12"/>
      <c r="H92" s="12"/>
      <c r="I92" s="12"/>
      <c r="J92" s="12"/>
    </row>
    <row r="93" spans="1:10" x14ac:dyDescent="0.25">
      <c r="A93" s="12"/>
      <c r="B93" s="12"/>
      <c r="D93" s="12"/>
      <c r="E93" s="12"/>
      <c r="F93" s="12"/>
      <c r="H93" s="12"/>
      <c r="I93" s="12"/>
      <c r="J93" s="12"/>
    </row>
    <row r="94" spans="1:10" x14ac:dyDescent="0.25">
      <c r="A94" s="12"/>
      <c r="B94" s="12"/>
      <c r="D94" s="12"/>
      <c r="E94" s="12"/>
      <c r="F94" s="12"/>
      <c r="H94" s="12"/>
      <c r="I94" s="12"/>
      <c r="J94" s="12"/>
    </row>
    <row r="95" spans="1:10" x14ac:dyDescent="0.25">
      <c r="A95" s="12"/>
      <c r="B95" s="12"/>
      <c r="D95" s="12"/>
      <c r="E95" s="12"/>
      <c r="F95" s="12"/>
      <c r="H95" s="12"/>
      <c r="I95" s="12"/>
      <c r="J95" s="12"/>
    </row>
    <row r="96" spans="1:10" x14ac:dyDescent="0.25">
      <c r="A96" s="12"/>
      <c r="B96" s="12"/>
      <c r="D96" s="12"/>
      <c r="E96" s="12"/>
      <c r="F96" s="12"/>
      <c r="H96" s="12"/>
      <c r="I96" s="12"/>
      <c r="J96" s="12"/>
    </row>
    <row r="97" spans="1:10" x14ac:dyDescent="0.25">
      <c r="A97" s="12"/>
      <c r="B97" s="12"/>
      <c r="D97" s="12"/>
      <c r="E97" s="12"/>
      <c r="F97" s="12"/>
      <c r="H97" s="12"/>
      <c r="I97" s="12"/>
      <c r="J97" s="12"/>
    </row>
    <row r="98" spans="1:10" x14ac:dyDescent="0.25">
      <c r="A98" s="12"/>
      <c r="B98" s="12"/>
      <c r="D98" s="12"/>
      <c r="E98" s="12"/>
      <c r="F98" s="12"/>
      <c r="H98" s="12"/>
      <c r="I98" s="12"/>
      <c r="J98" s="12"/>
    </row>
    <row r="99" spans="1:10" x14ac:dyDescent="0.25">
      <c r="A99" s="12"/>
      <c r="B99" s="12"/>
      <c r="D99" s="12"/>
      <c r="E99" s="12"/>
      <c r="F99" s="12"/>
      <c r="H99" s="12"/>
      <c r="I99" s="12"/>
      <c r="J99" s="12"/>
    </row>
    <row r="100" spans="1:10" x14ac:dyDescent="0.25">
      <c r="A100" s="12"/>
      <c r="B100" s="12"/>
      <c r="D100" s="12"/>
      <c r="E100" s="12"/>
      <c r="F100" s="12"/>
      <c r="H100" s="12"/>
      <c r="I100" s="12"/>
      <c r="J100" s="12"/>
    </row>
    <row r="101" spans="1:10" x14ac:dyDescent="0.25">
      <c r="A101" s="12"/>
      <c r="B101" s="12"/>
      <c r="D101" s="12"/>
      <c r="E101" s="12"/>
      <c r="F101" s="12"/>
      <c r="H101" s="12"/>
      <c r="I101" s="12"/>
      <c r="J101" s="12"/>
    </row>
    <row r="102" spans="1:10" x14ac:dyDescent="0.25">
      <c r="A102" s="12"/>
      <c r="B102" s="12"/>
      <c r="D102" s="12"/>
      <c r="E102" s="12"/>
      <c r="F102" s="12"/>
      <c r="H102" s="12"/>
      <c r="I102" s="12"/>
      <c r="J102" s="12"/>
    </row>
    <row r="103" spans="1:10" x14ac:dyDescent="0.25">
      <c r="A103" s="12"/>
      <c r="B103" s="12"/>
      <c r="D103" s="12"/>
      <c r="E103" s="12"/>
      <c r="F103" s="12"/>
      <c r="H103" s="12"/>
      <c r="I103" s="12"/>
      <c r="J103" s="12"/>
    </row>
    <row r="104" spans="1:10" x14ac:dyDescent="0.25">
      <c r="A104" s="12"/>
      <c r="B104" s="12"/>
      <c r="D104" s="12"/>
      <c r="E104" s="12"/>
      <c r="F104" s="12"/>
      <c r="H104" s="12"/>
      <c r="I104" s="12"/>
      <c r="J104" s="12"/>
    </row>
    <row r="105" spans="1:10" x14ac:dyDescent="0.25">
      <c r="A105" s="12"/>
      <c r="B105" s="12"/>
      <c r="D105" s="12"/>
      <c r="E105" s="12"/>
      <c r="F105" s="12"/>
      <c r="H105" s="12"/>
      <c r="I105" s="12"/>
      <c r="J105" s="12"/>
    </row>
    <row r="106" spans="1:10" x14ac:dyDescent="0.25">
      <c r="A106" s="12"/>
      <c r="B106" s="12"/>
      <c r="D106" s="12"/>
      <c r="E106" s="12"/>
      <c r="F106" s="12"/>
      <c r="H106" s="12"/>
      <c r="I106" s="12"/>
      <c r="J106" s="12"/>
    </row>
    <row r="107" spans="1:10" x14ac:dyDescent="0.25">
      <c r="A107" s="12"/>
      <c r="B107" s="12"/>
      <c r="D107" s="12"/>
      <c r="E107" s="12"/>
      <c r="F107" s="12"/>
      <c r="H107" s="12"/>
      <c r="I107" s="12"/>
      <c r="J107" s="12"/>
    </row>
    <row r="108" spans="1:10" x14ac:dyDescent="0.25">
      <c r="A108" s="12"/>
      <c r="B108" s="12"/>
      <c r="D108" s="12"/>
      <c r="E108" s="12"/>
      <c r="F108" s="12"/>
      <c r="H108" s="12"/>
      <c r="I108" s="12"/>
      <c r="J108" s="12"/>
    </row>
    <row r="109" spans="1:10" x14ac:dyDescent="0.25">
      <c r="A109" s="12"/>
      <c r="B109" s="12"/>
      <c r="D109" s="12"/>
      <c r="E109" s="12"/>
      <c r="F109" s="12"/>
      <c r="H109" s="12"/>
      <c r="I109" s="12"/>
      <c r="J109" s="12"/>
    </row>
    <row r="110" spans="1:10" x14ac:dyDescent="0.25">
      <c r="A110" s="12"/>
      <c r="B110" s="12"/>
      <c r="D110" s="12"/>
      <c r="E110" s="12"/>
      <c r="F110" s="12"/>
      <c r="H110" s="12"/>
      <c r="I110" s="12"/>
      <c r="J110" s="12"/>
    </row>
    <row r="111" spans="1:10" x14ac:dyDescent="0.25">
      <c r="A111" s="12"/>
      <c r="B111" s="12"/>
      <c r="D111" s="12"/>
      <c r="E111" s="12"/>
      <c r="F111" s="12"/>
      <c r="H111" s="12"/>
      <c r="I111" s="12"/>
      <c r="J111" s="12"/>
    </row>
    <row r="112" spans="1:10" x14ac:dyDescent="0.25">
      <c r="A112" s="12"/>
      <c r="B112" s="12"/>
      <c r="D112" s="12"/>
      <c r="E112" s="12"/>
      <c r="F112" s="12"/>
      <c r="H112" s="12"/>
      <c r="I112" s="12"/>
      <c r="J112" s="12"/>
    </row>
    <row r="113" spans="1:10" x14ac:dyDescent="0.25">
      <c r="A113" s="12"/>
      <c r="B113" s="12"/>
      <c r="D113" s="12"/>
      <c r="E113" s="12"/>
      <c r="F113" s="12"/>
      <c r="H113" s="12"/>
      <c r="I113" s="12"/>
      <c r="J113" s="12"/>
    </row>
    <row r="114" spans="1:10" x14ac:dyDescent="0.25">
      <c r="A114" s="12"/>
      <c r="B114" s="12"/>
      <c r="D114" s="12"/>
      <c r="E114" s="12"/>
      <c r="F114" s="12"/>
      <c r="H114" s="12"/>
      <c r="I114" s="12"/>
      <c r="J114" s="12"/>
    </row>
    <row r="115" spans="1:10" x14ac:dyDescent="0.25">
      <c r="A115" s="12"/>
      <c r="B115" s="12"/>
      <c r="D115" s="12"/>
      <c r="E115" s="12"/>
      <c r="F115" s="12"/>
      <c r="H115" s="12"/>
      <c r="I115" s="12"/>
      <c r="J115" s="12"/>
    </row>
    <row r="116" spans="1:10" x14ac:dyDescent="0.25">
      <c r="A116" s="12"/>
      <c r="B116" s="12"/>
      <c r="D116" s="12"/>
      <c r="E116" s="12"/>
      <c r="F116" s="12"/>
      <c r="H116" s="12"/>
      <c r="I116" s="12"/>
      <c r="J116" s="12"/>
    </row>
    <row r="117" spans="1:10" x14ac:dyDescent="0.25">
      <c r="A117" s="12"/>
      <c r="B117" s="12"/>
      <c r="D117" s="12"/>
      <c r="E117" s="12"/>
      <c r="F117" s="12"/>
      <c r="H117" s="12"/>
      <c r="I117" s="12"/>
      <c r="J117" s="12"/>
    </row>
    <row r="118" spans="1:10" x14ac:dyDescent="0.25">
      <c r="A118" s="12"/>
      <c r="B118" s="12"/>
      <c r="D118" s="12"/>
      <c r="E118" s="12"/>
      <c r="F118" s="12"/>
      <c r="H118" s="12"/>
      <c r="I118" s="12"/>
      <c r="J118" s="12"/>
    </row>
    <row r="119" spans="1:10" x14ac:dyDescent="0.25">
      <c r="A119" s="12"/>
      <c r="B119" s="12"/>
      <c r="D119" s="12"/>
      <c r="E119" s="12"/>
      <c r="F119" s="12"/>
      <c r="H119" s="12"/>
      <c r="I119" s="12"/>
      <c r="J119" s="12"/>
    </row>
    <row r="120" spans="1:10" x14ac:dyDescent="0.25">
      <c r="A120" s="12"/>
      <c r="B120" s="12"/>
      <c r="D120" s="12"/>
      <c r="E120" s="12"/>
      <c r="F120" s="12"/>
      <c r="H120" s="12"/>
      <c r="I120" s="12"/>
      <c r="J120" s="12"/>
    </row>
    <row r="121" spans="1:10" x14ac:dyDescent="0.25">
      <c r="A121" s="12"/>
      <c r="B121" s="12"/>
      <c r="D121" s="12"/>
      <c r="E121" s="12"/>
      <c r="F121" s="12"/>
      <c r="H121" s="12"/>
      <c r="I121" s="12"/>
      <c r="J121" s="12"/>
    </row>
    <row r="122" spans="1:10" x14ac:dyDescent="0.25">
      <c r="A122" s="12"/>
      <c r="B122" s="12"/>
      <c r="D122" s="12"/>
      <c r="E122" s="12"/>
      <c r="F122" s="12"/>
      <c r="H122" s="12"/>
      <c r="I122" s="12"/>
      <c r="J122" s="12"/>
    </row>
    <row r="123" spans="1:10" x14ac:dyDescent="0.25">
      <c r="A123" s="12"/>
      <c r="B123" s="12"/>
      <c r="D123" s="12"/>
      <c r="E123" s="12"/>
      <c r="F123" s="12"/>
      <c r="H123" s="12"/>
      <c r="I123" s="12"/>
      <c r="J123" s="12"/>
    </row>
    <row r="124" spans="1:10" x14ac:dyDescent="0.25">
      <c r="A124" s="12"/>
      <c r="B124" s="12"/>
      <c r="D124" s="12"/>
      <c r="E124" s="12"/>
      <c r="F124" s="12"/>
      <c r="H124" s="12"/>
      <c r="I124" s="12"/>
      <c r="J124" s="12"/>
    </row>
    <row r="125" spans="1:10" x14ac:dyDescent="0.25">
      <c r="A125" s="12"/>
      <c r="B125" s="12"/>
      <c r="D125" s="12"/>
      <c r="E125" s="12"/>
      <c r="F125" s="12"/>
      <c r="H125" s="12"/>
      <c r="I125" s="12"/>
      <c r="J125" s="12"/>
    </row>
    <row r="126" spans="1:10" x14ac:dyDescent="0.25">
      <c r="A126" s="12"/>
      <c r="B126" s="12"/>
      <c r="D126" s="12"/>
      <c r="E126" s="12"/>
      <c r="F126" s="12"/>
      <c r="H126" s="12"/>
      <c r="I126" s="12"/>
      <c r="J126" s="12"/>
    </row>
    <row r="127" spans="1:10" x14ac:dyDescent="0.25">
      <c r="A127" s="12"/>
      <c r="B127" s="12"/>
      <c r="D127" s="12"/>
      <c r="E127" s="12"/>
      <c r="F127" s="12"/>
      <c r="H127" s="12"/>
      <c r="I127" s="12"/>
      <c r="J127" s="12"/>
    </row>
    <row r="128" spans="1:10" x14ac:dyDescent="0.25">
      <c r="A128" s="12"/>
      <c r="B128" s="12"/>
      <c r="D128" s="12"/>
      <c r="E128" s="12"/>
      <c r="F128" s="12"/>
      <c r="H128" s="12"/>
      <c r="I128" s="12"/>
      <c r="J128" s="12"/>
    </row>
    <row r="129" spans="1:10" x14ac:dyDescent="0.25">
      <c r="A129" s="12"/>
      <c r="B129" s="12"/>
      <c r="D129" s="12"/>
      <c r="E129" s="12"/>
      <c r="F129" s="12"/>
      <c r="H129" s="12"/>
      <c r="I129" s="12"/>
      <c r="J129" s="12"/>
    </row>
    <row r="130" spans="1:10" x14ac:dyDescent="0.25">
      <c r="A130" s="12"/>
      <c r="B130" s="12"/>
      <c r="D130" s="12"/>
      <c r="E130" s="12"/>
      <c r="F130" s="12"/>
      <c r="H130" s="12"/>
      <c r="I130" s="12"/>
      <c r="J130" s="12"/>
    </row>
    <row r="131" spans="1:10" x14ac:dyDescent="0.25">
      <c r="A131" s="12"/>
      <c r="B131" s="12"/>
      <c r="D131" s="12"/>
      <c r="E131" s="12"/>
      <c r="F131" s="12"/>
      <c r="H131" s="12"/>
      <c r="I131" s="12"/>
      <c r="J131" s="12"/>
    </row>
    <row r="132" spans="1:10" x14ac:dyDescent="0.25">
      <c r="A132" s="12"/>
      <c r="B132" s="12"/>
      <c r="D132" s="12"/>
      <c r="E132" s="12"/>
      <c r="F132" s="12"/>
      <c r="H132" s="12"/>
      <c r="I132" s="12"/>
      <c r="J132" s="12"/>
    </row>
    <row r="133" spans="1:10" x14ac:dyDescent="0.25">
      <c r="A133" s="12"/>
      <c r="B133" s="12"/>
      <c r="D133" s="12"/>
      <c r="E133" s="12"/>
      <c r="F133" s="12"/>
      <c r="H133" s="12"/>
      <c r="I133" s="12"/>
      <c r="J133" s="12"/>
    </row>
    <row r="134" spans="1:10" x14ac:dyDescent="0.25">
      <c r="A134" s="12"/>
      <c r="B134" s="12"/>
      <c r="D134" s="12"/>
      <c r="E134" s="12"/>
      <c r="F134" s="12"/>
      <c r="H134" s="12"/>
      <c r="I134" s="12"/>
      <c r="J134" s="12"/>
    </row>
    <row r="135" spans="1:10" x14ac:dyDescent="0.25">
      <c r="A135" s="12"/>
      <c r="B135" s="12"/>
      <c r="D135" s="12"/>
      <c r="E135" s="12"/>
      <c r="F135" s="12"/>
      <c r="H135" s="12"/>
      <c r="I135" s="12"/>
      <c r="J135" s="12"/>
    </row>
    <row r="136" spans="1:10" x14ac:dyDescent="0.25">
      <c r="A136" s="12"/>
      <c r="B136" s="12"/>
      <c r="D136" s="12"/>
      <c r="E136" s="12"/>
      <c r="F136" s="12"/>
      <c r="H136" s="12"/>
      <c r="I136" s="12"/>
      <c r="J136" s="12"/>
    </row>
    <row r="137" spans="1:10" x14ac:dyDescent="0.25">
      <c r="A137" s="12"/>
      <c r="B137" s="12"/>
      <c r="D137" s="12"/>
      <c r="E137" s="12"/>
      <c r="F137" s="12"/>
      <c r="H137" s="12"/>
      <c r="I137" s="12"/>
      <c r="J137" s="12"/>
    </row>
    <row r="138" spans="1:10" x14ac:dyDescent="0.25">
      <c r="A138" s="12"/>
      <c r="B138" s="12"/>
      <c r="D138" s="12"/>
      <c r="E138" s="12"/>
      <c r="F138" s="12"/>
      <c r="H138" s="12"/>
      <c r="I138" s="12"/>
      <c r="J138" s="12"/>
    </row>
    <row r="139" spans="1:10" x14ac:dyDescent="0.25">
      <c r="A139" s="12"/>
      <c r="B139" s="12"/>
      <c r="D139" s="12"/>
      <c r="E139" s="12"/>
      <c r="F139" s="12"/>
      <c r="H139" s="12"/>
      <c r="I139" s="12"/>
      <c r="J139" s="12"/>
    </row>
    <row r="140" spans="1:10" x14ac:dyDescent="0.25">
      <c r="A140" s="12"/>
      <c r="B140" s="12"/>
      <c r="D140" s="12"/>
      <c r="E140" s="12"/>
      <c r="F140" s="12"/>
      <c r="H140" s="12"/>
      <c r="I140" s="12"/>
      <c r="J140" s="12"/>
    </row>
    <row r="141" spans="1:10" x14ac:dyDescent="0.25">
      <c r="A141" s="12"/>
      <c r="B141" s="12"/>
      <c r="D141" s="12"/>
      <c r="E141" s="12"/>
      <c r="F141" s="12"/>
      <c r="H141" s="12"/>
      <c r="I141" s="12"/>
      <c r="J141" s="12"/>
    </row>
    <row r="142" spans="1:10" x14ac:dyDescent="0.25">
      <c r="A142" s="12"/>
      <c r="B142" s="12"/>
      <c r="D142" s="12"/>
      <c r="E142" s="12"/>
      <c r="F142" s="12"/>
      <c r="H142" s="12"/>
      <c r="I142" s="12"/>
      <c r="J142" s="12"/>
    </row>
    <row r="143" spans="1:10" x14ac:dyDescent="0.25">
      <c r="A143" s="12"/>
      <c r="B143" s="12"/>
      <c r="D143" s="12"/>
      <c r="E143" s="12"/>
      <c r="F143" s="12"/>
      <c r="H143" s="12"/>
      <c r="I143" s="12"/>
      <c r="J143" s="12"/>
    </row>
    <row r="144" spans="1:10" x14ac:dyDescent="0.25">
      <c r="A144" s="12"/>
      <c r="B144" s="12"/>
      <c r="D144" s="12"/>
      <c r="E144" s="12"/>
      <c r="F144" s="12"/>
      <c r="H144" s="12"/>
      <c r="I144" s="12"/>
      <c r="J144" s="12"/>
    </row>
    <row r="145" spans="1:10" x14ac:dyDescent="0.25">
      <c r="A145" s="12"/>
      <c r="B145" s="12"/>
      <c r="D145" s="12"/>
      <c r="E145" s="12"/>
      <c r="F145" s="12"/>
      <c r="H145" s="12"/>
      <c r="I145" s="12"/>
      <c r="J145" s="12"/>
    </row>
    <row r="146" spans="1:10" x14ac:dyDescent="0.25">
      <c r="A146" s="12"/>
      <c r="B146" s="12"/>
      <c r="D146" s="12"/>
      <c r="E146" s="12"/>
      <c r="F146" s="12"/>
      <c r="H146" s="12"/>
      <c r="I146" s="12"/>
      <c r="J146" s="12"/>
    </row>
    <row r="147" spans="1:10" x14ac:dyDescent="0.25">
      <c r="A147" s="12"/>
      <c r="B147" s="12"/>
      <c r="D147" s="12"/>
      <c r="E147" s="12"/>
      <c r="F147" s="12"/>
      <c r="H147" s="12"/>
      <c r="I147" s="12"/>
      <c r="J147" s="12"/>
    </row>
    <row r="148" spans="1:10" x14ac:dyDescent="0.25">
      <c r="A148" s="12"/>
      <c r="B148" s="12"/>
      <c r="D148" s="12"/>
      <c r="E148" s="12"/>
      <c r="F148" s="12"/>
      <c r="H148" s="12"/>
      <c r="I148" s="12"/>
      <c r="J148" s="12"/>
    </row>
    <row r="149" spans="1:10" x14ac:dyDescent="0.25">
      <c r="A149" s="12"/>
      <c r="B149" s="12"/>
      <c r="D149" s="12"/>
      <c r="E149" s="12"/>
      <c r="F149" s="12"/>
      <c r="H149" s="12"/>
      <c r="I149" s="12"/>
      <c r="J149" s="12"/>
    </row>
    <row r="150" spans="1:10" x14ac:dyDescent="0.25">
      <c r="A150" s="12"/>
      <c r="B150" s="12"/>
      <c r="D150" s="12"/>
      <c r="E150" s="12"/>
      <c r="F150" s="12"/>
      <c r="H150" s="12"/>
      <c r="I150" s="12"/>
      <c r="J150" s="12"/>
    </row>
    <row r="151" spans="1:10" x14ac:dyDescent="0.25">
      <c r="A151" s="12"/>
      <c r="B151" s="12"/>
      <c r="D151" s="12"/>
      <c r="E151" s="12"/>
      <c r="F151" s="12"/>
      <c r="H151" s="12"/>
      <c r="I151" s="12"/>
      <c r="J151" s="12"/>
    </row>
    <row r="152" spans="1:10" x14ac:dyDescent="0.25">
      <c r="A152" s="12"/>
      <c r="B152" s="12"/>
      <c r="D152" s="12"/>
      <c r="E152" s="12"/>
      <c r="F152" s="12"/>
      <c r="H152" s="12"/>
      <c r="I152" s="12"/>
      <c r="J152" s="12"/>
    </row>
    <row r="153" spans="1:10" x14ac:dyDescent="0.25">
      <c r="A153" s="12"/>
      <c r="B153" s="12"/>
      <c r="D153" s="12"/>
      <c r="E153" s="12"/>
      <c r="F153" s="12"/>
      <c r="H153" s="12"/>
      <c r="I153" s="12"/>
      <c r="J153" s="12"/>
    </row>
    <row r="154" spans="1:10" x14ac:dyDescent="0.25">
      <c r="A154" s="12"/>
      <c r="B154" s="12"/>
      <c r="D154" s="12"/>
      <c r="E154" s="12"/>
      <c r="F154" s="12"/>
      <c r="H154" s="12"/>
      <c r="I154" s="12"/>
      <c r="J154" s="12"/>
    </row>
    <row r="155" spans="1:10" x14ac:dyDescent="0.25">
      <c r="A155" s="12"/>
      <c r="B155" s="12"/>
      <c r="D155" s="12"/>
      <c r="E155" s="12"/>
      <c r="F155" s="12"/>
      <c r="H155" s="12"/>
      <c r="I155" s="12"/>
      <c r="J155" s="12"/>
    </row>
    <row r="156" spans="1:10" x14ac:dyDescent="0.25">
      <c r="A156" s="12"/>
      <c r="B156" s="12"/>
      <c r="D156" s="12"/>
      <c r="E156" s="12"/>
      <c r="F156" s="12"/>
      <c r="H156" s="12"/>
      <c r="I156" s="12"/>
      <c r="J156" s="12"/>
    </row>
    <row r="157" spans="1:10" x14ac:dyDescent="0.25">
      <c r="A157" s="12"/>
      <c r="B157" s="12"/>
      <c r="D157" s="12"/>
      <c r="E157" s="12"/>
      <c r="F157" s="12"/>
      <c r="H157" s="12"/>
      <c r="I157" s="12"/>
      <c r="J157" s="12"/>
    </row>
    <row r="158" spans="1:10" x14ac:dyDescent="0.25">
      <c r="A158" s="12"/>
      <c r="B158" s="12"/>
      <c r="D158" s="12"/>
      <c r="E158" s="12"/>
      <c r="F158" s="12"/>
      <c r="H158" s="12"/>
      <c r="I158" s="12"/>
      <c r="J158" s="12"/>
    </row>
    <row r="159" spans="1:10" x14ac:dyDescent="0.25">
      <c r="A159" s="12"/>
      <c r="B159" s="12"/>
      <c r="D159" s="12"/>
      <c r="E159" s="12"/>
      <c r="F159" s="12"/>
      <c r="H159" s="12"/>
      <c r="I159" s="12"/>
      <c r="J159" s="12"/>
    </row>
    <row r="160" spans="1:10" x14ac:dyDescent="0.25">
      <c r="A160" s="12"/>
      <c r="B160" s="12"/>
      <c r="D160" s="12"/>
      <c r="E160" s="12"/>
      <c r="F160" s="12"/>
      <c r="H160" s="12"/>
      <c r="I160" s="12"/>
      <c r="J160" s="12"/>
    </row>
    <row r="161" spans="1:10" x14ac:dyDescent="0.25">
      <c r="A161" s="12"/>
      <c r="B161" s="12"/>
      <c r="D161" s="12"/>
      <c r="E161" s="12"/>
      <c r="F161" s="12"/>
      <c r="H161" s="12"/>
      <c r="I161" s="12"/>
      <c r="J161" s="12"/>
    </row>
    <row r="162" spans="1:10" x14ac:dyDescent="0.25">
      <c r="A162" s="12"/>
      <c r="B162" s="12"/>
      <c r="D162" s="12"/>
      <c r="E162" s="12"/>
      <c r="F162" s="12"/>
      <c r="H162" s="12"/>
      <c r="I162" s="12"/>
      <c r="J162" s="12"/>
    </row>
    <row r="163" spans="1:10" x14ac:dyDescent="0.25">
      <c r="A163" s="12"/>
      <c r="B163" s="12"/>
      <c r="D163" s="12"/>
      <c r="E163" s="12"/>
      <c r="F163" s="12"/>
      <c r="H163" s="12"/>
      <c r="I163" s="12"/>
      <c r="J163" s="12"/>
    </row>
    <row r="164" spans="1:10" x14ac:dyDescent="0.25">
      <c r="A164" s="12"/>
      <c r="B164" s="12"/>
      <c r="D164" s="12"/>
      <c r="E164" s="12"/>
      <c r="F164" s="12"/>
      <c r="H164" s="12"/>
      <c r="I164" s="12"/>
      <c r="J164" s="12"/>
    </row>
    <row r="165" spans="1:10" x14ac:dyDescent="0.25">
      <c r="A165" s="12"/>
      <c r="B165" s="12"/>
      <c r="D165" s="12"/>
      <c r="E165" s="12"/>
      <c r="F165" s="12"/>
      <c r="H165" s="12"/>
      <c r="I165" s="12"/>
      <c r="J165" s="12"/>
    </row>
    <row r="166" spans="1:10" x14ac:dyDescent="0.25">
      <c r="A166" s="12"/>
      <c r="B166" s="12"/>
      <c r="D166" s="12"/>
      <c r="E166" s="12"/>
      <c r="F166" s="12"/>
      <c r="H166" s="12"/>
      <c r="I166" s="12"/>
      <c r="J166" s="12"/>
    </row>
    <row r="167" spans="1:10" x14ac:dyDescent="0.25">
      <c r="A167" s="12"/>
      <c r="B167" s="12"/>
      <c r="D167" s="12"/>
      <c r="E167" s="12"/>
      <c r="F167" s="12"/>
      <c r="H167" s="12"/>
      <c r="I167" s="12"/>
      <c r="J167" s="12"/>
    </row>
    <row r="168" spans="1:10" x14ac:dyDescent="0.25">
      <c r="A168" s="12"/>
      <c r="B168" s="12"/>
      <c r="D168" s="12"/>
      <c r="E168" s="12"/>
      <c r="F168" s="12"/>
      <c r="H168" s="12"/>
      <c r="I168" s="12"/>
      <c r="J168" s="12"/>
    </row>
    <row r="169" spans="1:10" x14ac:dyDescent="0.25">
      <c r="A169" s="12"/>
      <c r="B169" s="12"/>
      <c r="D169" s="12"/>
      <c r="E169" s="12"/>
      <c r="F169" s="12"/>
      <c r="H169" s="12"/>
      <c r="I169" s="12"/>
      <c r="J169" s="12"/>
    </row>
    <row r="170" spans="1:10" x14ac:dyDescent="0.25">
      <c r="A170" s="12"/>
      <c r="B170" s="12"/>
      <c r="D170" s="12"/>
      <c r="E170" s="12"/>
      <c r="F170" s="12"/>
      <c r="H170" s="12"/>
      <c r="I170" s="12"/>
      <c r="J170" s="12"/>
    </row>
    <row r="171" spans="1:10" x14ac:dyDescent="0.25">
      <c r="A171" s="12"/>
      <c r="B171" s="12"/>
      <c r="D171" s="12"/>
      <c r="E171" s="12"/>
      <c r="F171" s="12"/>
      <c r="H171" s="12"/>
      <c r="I171" s="12"/>
      <c r="J171" s="12"/>
    </row>
    <row r="172" spans="1:10" x14ac:dyDescent="0.25">
      <c r="A172" s="12"/>
      <c r="B172" s="12"/>
      <c r="D172" s="12"/>
      <c r="E172" s="12"/>
      <c r="F172" s="12"/>
      <c r="H172" s="12"/>
      <c r="I172" s="12"/>
      <c r="J172" s="12"/>
    </row>
    <row r="173" spans="1:10" x14ac:dyDescent="0.25">
      <c r="A173" s="12"/>
      <c r="B173" s="12"/>
      <c r="D173" s="12"/>
      <c r="E173" s="12"/>
      <c r="F173" s="12"/>
      <c r="H173" s="12"/>
      <c r="I173" s="12"/>
      <c r="J173" s="12"/>
    </row>
    <row r="174" spans="1:10" x14ac:dyDescent="0.25">
      <c r="A174" s="12"/>
      <c r="B174" s="12"/>
      <c r="D174" s="12"/>
      <c r="E174" s="12"/>
      <c r="F174" s="12"/>
      <c r="H174" s="12"/>
      <c r="I174" s="12"/>
      <c r="J174" s="12"/>
    </row>
    <row r="175" spans="1:10" x14ac:dyDescent="0.25">
      <c r="A175" s="12"/>
      <c r="B175" s="12"/>
      <c r="D175" s="12"/>
      <c r="E175" s="12"/>
      <c r="F175" s="12"/>
      <c r="H175" s="12"/>
      <c r="I175" s="12"/>
      <c r="J175" s="12"/>
    </row>
    <row r="176" spans="1:10" x14ac:dyDescent="0.25">
      <c r="A176" s="12"/>
      <c r="B176" s="12"/>
      <c r="D176" s="12"/>
      <c r="E176" s="12"/>
      <c r="F176" s="12"/>
      <c r="H176" s="12"/>
      <c r="I176" s="12"/>
      <c r="J176" s="12"/>
    </row>
    <row r="177" spans="1:10" x14ac:dyDescent="0.25">
      <c r="A177" s="12"/>
      <c r="B177" s="12"/>
      <c r="D177" s="12"/>
      <c r="E177" s="12"/>
      <c r="F177" s="12"/>
      <c r="H177" s="12"/>
      <c r="I177" s="12"/>
      <c r="J177" s="12"/>
    </row>
    <row r="178" spans="1:10" x14ac:dyDescent="0.25">
      <c r="A178" s="12"/>
      <c r="B178" s="12"/>
      <c r="D178" s="12"/>
      <c r="E178" s="12"/>
      <c r="F178" s="12"/>
      <c r="H178" s="12"/>
      <c r="I178" s="12"/>
      <c r="J178" s="12"/>
    </row>
    <row r="179" spans="1:10" x14ac:dyDescent="0.25">
      <c r="A179" s="12"/>
      <c r="B179" s="12"/>
      <c r="D179" s="12"/>
      <c r="E179" s="12"/>
      <c r="F179" s="12"/>
      <c r="H179" s="12"/>
      <c r="I179" s="12"/>
      <c r="J179" s="12"/>
    </row>
    <row r="180" spans="1:10" x14ac:dyDescent="0.25">
      <c r="A180" s="12"/>
      <c r="B180" s="12"/>
      <c r="D180" s="12"/>
      <c r="E180" s="12"/>
      <c r="F180" s="12"/>
      <c r="H180" s="12"/>
      <c r="I180" s="12"/>
      <c r="J180" s="12"/>
    </row>
    <row r="181" spans="1:10" x14ac:dyDescent="0.25">
      <c r="A181" s="12"/>
      <c r="B181" s="12"/>
      <c r="D181" s="12"/>
      <c r="E181" s="12"/>
      <c r="F181" s="12"/>
      <c r="H181" s="12"/>
      <c r="I181" s="12"/>
      <c r="J181" s="12"/>
    </row>
    <row r="182" spans="1:10" x14ac:dyDescent="0.25">
      <c r="A182" s="12"/>
      <c r="B182" s="12"/>
      <c r="D182" s="12"/>
      <c r="E182" s="12"/>
      <c r="F182" s="12"/>
      <c r="H182" s="12"/>
      <c r="I182" s="12"/>
      <c r="J182" s="12"/>
    </row>
    <row r="183" spans="1:10" x14ac:dyDescent="0.25">
      <c r="A183" s="12"/>
      <c r="B183" s="12"/>
      <c r="D183" s="12"/>
      <c r="E183" s="12"/>
      <c r="F183" s="12"/>
      <c r="H183" s="12"/>
      <c r="I183" s="12"/>
      <c r="J183" s="12"/>
    </row>
    <row r="184" spans="1:10" x14ac:dyDescent="0.25">
      <c r="A184" s="12"/>
      <c r="B184" s="12"/>
      <c r="D184" s="12"/>
      <c r="E184" s="12"/>
      <c r="F184" s="12"/>
      <c r="H184" s="12"/>
      <c r="I184" s="12"/>
      <c r="J184" s="12"/>
    </row>
    <row r="185" spans="1:10" x14ac:dyDescent="0.25">
      <c r="A185" s="12"/>
      <c r="B185" s="12"/>
      <c r="D185" s="12"/>
      <c r="E185" s="12"/>
      <c r="F185" s="12"/>
      <c r="H185" s="12"/>
      <c r="I185" s="12"/>
      <c r="J185" s="12"/>
    </row>
    <row r="186" spans="1:10" x14ac:dyDescent="0.25">
      <c r="A186" s="12"/>
      <c r="B186" s="12"/>
      <c r="D186" s="12"/>
      <c r="E186" s="12"/>
      <c r="F186" s="12"/>
      <c r="H186" s="12"/>
      <c r="I186" s="12"/>
      <c r="J186" s="12"/>
    </row>
    <row r="187" spans="1:10" x14ac:dyDescent="0.25">
      <c r="A187" s="12"/>
      <c r="B187" s="12"/>
      <c r="D187" s="12"/>
      <c r="E187" s="12"/>
      <c r="F187" s="12"/>
      <c r="H187" s="12"/>
      <c r="I187" s="12"/>
      <c r="J187" s="12"/>
    </row>
    <row r="188" spans="1:10" x14ac:dyDescent="0.25">
      <c r="A188" s="12"/>
      <c r="B188" s="12"/>
      <c r="D188" s="12"/>
      <c r="E188" s="12"/>
      <c r="F188" s="12"/>
      <c r="H188" s="12"/>
      <c r="I188" s="12"/>
      <c r="J188" s="12"/>
    </row>
    <row r="189" spans="1:10" x14ac:dyDescent="0.25">
      <c r="A189" s="12"/>
      <c r="B189" s="12"/>
      <c r="D189" s="12"/>
      <c r="E189" s="12"/>
      <c r="F189" s="12"/>
      <c r="H189" s="12"/>
      <c r="I189" s="12"/>
      <c r="J189" s="12"/>
    </row>
    <row r="190" spans="1:10" x14ac:dyDescent="0.25">
      <c r="A190" s="12"/>
      <c r="B190" s="12"/>
      <c r="D190" s="12"/>
      <c r="E190" s="12"/>
      <c r="F190" s="12"/>
      <c r="H190" s="12"/>
      <c r="I190" s="12"/>
      <c r="J190" s="12"/>
    </row>
    <row r="191" spans="1:10" x14ac:dyDescent="0.25">
      <c r="A191" s="12"/>
      <c r="B191" s="12"/>
      <c r="D191" s="12"/>
      <c r="E191" s="12"/>
      <c r="F191" s="12"/>
      <c r="H191" s="12"/>
      <c r="I191" s="12"/>
      <c r="J191" s="12"/>
    </row>
    <row r="192" spans="1:10" x14ac:dyDescent="0.25">
      <c r="A192" s="12"/>
      <c r="B192" s="12"/>
      <c r="D192" s="12"/>
      <c r="E192" s="12"/>
      <c r="F192" s="12"/>
      <c r="H192" s="12"/>
      <c r="I192" s="12"/>
      <c r="J192" s="12"/>
    </row>
    <row r="193" spans="1:10" x14ac:dyDescent="0.25">
      <c r="A193" s="12"/>
      <c r="B193" s="12"/>
      <c r="D193" s="12"/>
      <c r="E193" s="12"/>
      <c r="F193" s="12"/>
      <c r="H193" s="12"/>
      <c r="I193" s="12"/>
      <c r="J193" s="12"/>
    </row>
    <row r="194" spans="1:10" x14ac:dyDescent="0.25">
      <c r="A194" s="12"/>
      <c r="B194" s="12"/>
      <c r="D194" s="12"/>
      <c r="E194" s="12"/>
      <c r="F194" s="12"/>
      <c r="H194" s="12"/>
      <c r="I194" s="12"/>
      <c r="J194" s="12"/>
    </row>
    <row r="195" spans="1:10" x14ac:dyDescent="0.25">
      <c r="A195" s="12"/>
      <c r="B195" s="12"/>
      <c r="D195" s="12"/>
      <c r="E195" s="12"/>
      <c r="F195" s="12"/>
      <c r="H195" s="12"/>
      <c r="I195" s="12"/>
      <c r="J195" s="12"/>
    </row>
    <row r="196" spans="1:10" x14ac:dyDescent="0.25">
      <c r="A196" s="12"/>
      <c r="B196" s="12"/>
      <c r="D196" s="12"/>
      <c r="E196" s="12"/>
      <c r="F196" s="12"/>
      <c r="H196" s="12"/>
      <c r="I196" s="12"/>
      <c r="J196" s="12"/>
    </row>
    <row r="197" spans="1:10" x14ac:dyDescent="0.25">
      <c r="A197" s="12"/>
      <c r="B197" s="12"/>
      <c r="D197" s="12"/>
      <c r="E197" s="12"/>
      <c r="F197" s="12"/>
      <c r="H197" s="12"/>
      <c r="I197" s="12"/>
      <c r="J197" s="12"/>
    </row>
    <row r="198" spans="1:10" x14ac:dyDescent="0.25">
      <c r="A198" s="12"/>
      <c r="B198" s="12"/>
      <c r="D198" s="12"/>
      <c r="E198" s="12"/>
      <c r="F198" s="12"/>
      <c r="H198" s="12"/>
      <c r="I198" s="12"/>
      <c r="J198" s="12"/>
    </row>
    <row r="199" spans="1:10" x14ac:dyDescent="0.25">
      <c r="A199" s="12"/>
      <c r="B199" s="12"/>
      <c r="D199" s="12"/>
      <c r="E199" s="12"/>
      <c r="F199" s="12"/>
      <c r="H199" s="12"/>
      <c r="I199" s="12"/>
      <c r="J199" s="12"/>
    </row>
    <row r="200" spans="1:10" x14ac:dyDescent="0.25">
      <c r="A200" s="12"/>
      <c r="B200" s="12"/>
      <c r="D200" s="12"/>
      <c r="E200" s="12"/>
      <c r="F200" s="12"/>
      <c r="H200" s="12"/>
      <c r="I200" s="12"/>
      <c r="J200" s="12"/>
    </row>
    <row r="201" spans="1:10" x14ac:dyDescent="0.25">
      <c r="A201" s="12"/>
      <c r="B201" s="12"/>
      <c r="D201" s="12"/>
      <c r="E201" s="12"/>
      <c r="F201" s="12"/>
      <c r="H201" s="12"/>
      <c r="I201" s="12"/>
      <c r="J201" s="12"/>
    </row>
    <row r="202" spans="1:10" x14ac:dyDescent="0.25">
      <c r="A202" s="12"/>
      <c r="B202" s="12"/>
      <c r="D202" s="12"/>
      <c r="E202" s="12"/>
      <c r="F202" s="12"/>
      <c r="H202" s="12"/>
      <c r="I202" s="12"/>
      <c r="J202" s="12"/>
    </row>
    <row r="203" spans="1:10" x14ac:dyDescent="0.25">
      <c r="A203" s="12"/>
      <c r="B203" s="12"/>
      <c r="D203" s="12"/>
      <c r="E203" s="12"/>
      <c r="F203" s="12"/>
      <c r="H203" s="12"/>
      <c r="I203" s="12"/>
      <c r="J203" s="12"/>
    </row>
    <row r="204" spans="1:10" x14ac:dyDescent="0.25">
      <c r="A204" s="12"/>
      <c r="B204" s="12"/>
      <c r="D204" s="12"/>
      <c r="E204" s="12"/>
      <c r="F204" s="12"/>
      <c r="H204" s="12"/>
      <c r="I204" s="12"/>
      <c r="J204" s="12"/>
    </row>
    <row r="205" spans="1:10" x14ac:dyDescent="0.25">
      <c r="A205" s="12"/>
      <c r="B205" s="12"/>
      <c r="D205" s="12"/>
      <c r="E205" s="12"/>
      <c r="F205" s="12"/>
      <c r="H205" s="12"/>
      <c r="I205" s="12"/>
      <c r="J205" s="12"/>
    </row>
    <row r="206" spans="1:10" x14ac:dyDescent="0.25">
      <c r="A206" s="12"/>
      <c r="B206" s="12"/>
      <c r="D206" s="12"/>
      <c r="E206" s="12"/>
      <c r="F206" s="12"/>
      <c r="H206" s="12"/>
      <c r="I206" s="12"/>
      <c r="J206" s="12"/>
    </row>
    <row r="207" spans="1:10" x14ac:dyDescent="0.25">
      <c r="A207" s="12"/>
      <c r="B207" s="12"/>
      <c r="D207" s="12"/>
      <c r="E207" s="12"/>
      <c r="F207" s="12"/>
      <c r="H207" s="12"/>
      <c r="I207" s="12"/>
      <c r="J207" s="12"/>
    </row>
    <row r="208" spans="1:10" x14ac:dyDescent="0.25">
      <c r="A208" s="12"/>
      <c r="B208" s="12"/>
      <c r="D208" s="12"/>
      <c r="E208" s="12"/>
      <c r="F208" s="12"/>
      <c r="H208" s="12"/>
      <c r="I208" s="12"/>
      <c r="J208" s="12"/>
    </row>
    <row r="209" spans="1:10" x14ac:dyDescent="0.25">
      <c r="A209" s="12"/>
      <c r="B209" s="12"/>
      <c r="D209" s="12"/>
      <c r="E209" s="12"/>
      <c r="F209" s="12"/>
      <c r="H209" s="12"/>
      <c r="I209" s="12"/>
      <c r="J209" s="12"/>
    </row>
    <row r="210" spans="1:10" x14ac:dyDescent="0.25">
      <c r="A210" s="12"/>
      <c r="B210" s="12"/>
      <c r="D210" s="12"/>
      <c r="E210" s="12"/>
      <c r="F210" s="12"/>
      <c r="H210" s="12"/>
      <c r="I210" s="12"/>
      <c r="J210" s="12"/>
    </row>
    <row r="211" spans="1:10" x14ac:dyDescent="0.25">
      <c r="A211" s="12"/>
      <c r="B211" s="12"/>
      <c r="D211" s="12"/>
      <c r="E211" s="12"/>
      <c r="F211" s="12"/>
      <c r="H211" s="12"/>
      <c r="I211" s="12"/>
      <c r="J211" s="12"/>
    </row>
    <row r="212" spans="1:10" x14ac:dyDescent="0.25">
      <c r="A212" s="12"/>
      <c r="B212" s="12"/>
      <c r="D212" s="12"/>
      <c r="E212" s="12"/>
      <c r="F212" s="12"/>
      <c r="H212" s="12"/>
      <c r="I212" s="12"/>
      <c r="J212" s="12"/>
    </row>
    <row r="213" spans="1:10" x14ac:dyDescent="0.25">
      <c r="A213" s="12"/>
      <c r="B213" s="12"/>
      <c r="D213" s="12"/>
      <c r="E213" s="12"/>
      <c r="F213" s="12"/>
      <c r="H213" s="12"/>
      <c r="I213" s="12"/>
      <c r="J213" s="12"/>
    </row>
    <row r="214" spans="1:10" x14ac:dyDescent="0.25">
      <c r="A214" s="12"/>
      <c r="B214" s="12"/>
      <c r="D214" s="12"/>
      <c r="E214" s="12"/>
      <c r="F214" s="12"/>
      <c r="H214" s="12"/>
      <c r="I214" s="12"/>
      <c r="J214" s="12"/>
    </row>
    <row r="215" spans="1:10" x14ac:dyDescent="0.25">
      <c r="A215" s="12"/>
      <c r="B215" s="12"/>
      <c r="D215" s="12"/>
      <c r="E215" s="12"/>
      <c r="F215" s="12"/>
      <c r="H215" s="12"/>
      <c r="I215" s="12"/>
      <c r="J215" s="12"/>
    </row>
    <row r="216" spans="1:10" x14ac:dyDescent="0.25">
      <c r="A216" s="12"/>
      <c r="B216" s="12"/>
      <c r="D216" s="12"/>
      <c r="E216" s="12"/>
      <c r="F216" s="12"/>
      <c r="H216" s="12"/>
      <c r="I216" s="12"/>
      <c r="J216" s="12"/>
    </row>
    <row r="217" spans="1:10" x14ac:dyDescent="0.25">
      <c r="A217" s="12"/>
      <c r="B217" s="12"/>
      <c r="D217" s="12"/>
      <c r="E217" s="12"/>
      <c r="F217" s="12"/>
      <c r="H217" s="12"/>
      <c r="I217" s="12"/>
      <c r="J217" s="12"/>
    </row>
    <row r="218" spans="1:10" x14ac:dyDescent="0.25">
      <c r="A218" s="12"/>
      <c r="B218" s="12"/>
      <c r="D218" s="12"/>
      <c r="E218" s="12"/>
      <c r="F218" s="12"/>
      <c r="H218" s="12"/>
      <c r="I218" s="12"/>
      <c r="J218" s="12"/>
    </row>
    <row r="219" spans="1:10" x14ac:dyDescent="0.25">
      <c r="A219" s="12"/>
      <c r="B219" s="12"/>
      <c r="D219" s="12"/>
      <c r="E219" s="12"/>
      <c r="F219" s="12"/>
      <c r="H219" s="12"/>
      <c r="I219" s="12"/>
      <c r="J219" s="12"/>
    </row>
    <row r="220" spans="1:10" x14ac:dyDescent="0.25">
      <c r="A220" s="12"/>
      <c r="B220" s="12"/>
      <c r="D220" s="12"/>
      <c r="E220" s="12"/>
      <c r="F220" s="12"/>
      <c r="H220" s="12"/>
      <c r="I220" s="12"/>
      <c r="J220" s="12"/>
    </row>
    <row r="221" spans="1:10" x14ac:dyDescent="0.25">
      <c r="A221" s="12"/>
      <c r="B221" s="12"/>
      <c r="D221" s="12"/>
      <c r="E221" s="12"/>
      <c r="F221" s="12"/>
      <c r="H221" s="12"/>
      <c r="I221" s="12"/>
      <c r="J221" s="12"/>
    </row>
    <row r="222" spans="1:10" x14ac:dyDescent="0.25">
      <c r="A222" s="12"/>
      <c r="B222" s="12"/>
      <c r="D222" s="12"/>
      <c r="E222" s="12"/>
      <c r="F222" s="12"/>
      <c r="H222" s="12"/>
      <c r="I222" s="12"/>
      <c r="J222" s="12"/>
    </row>
    <row r="223" spans="1:10" x14ac:dyDescent="0.25">
      <c r="A223" s="12"/>
      <c r="B223" s="12"/>
      <c r="D223" s="12"/>
      <c r="E223" s="12"/>
      <c r="F223" s="12"/>
      <c r="H223" s="12"/>
      <c r="I223" s="12"/>
      <c r="J223" s="12"/>
    </row>
    <row r="224" spans="1:10" x14ac:dyDescent="0.25">
      <c r="A224" s="12"/>
      <c r="B224" s="12"/>
      <c r="D224" s="12"/>
      <c r="E224" s="12"/>
      <c r="F224" s="12"/>
      <c r="H224" s="12"/>
      <c r="I224" s="12"/>
      <c r="J224" s="12"/>
    </row>
    <row r="225" spans="1:10" x14ac:dyDescent="0.25">
      <c r="A225" s="12"/>
      <c r="B225" s="12"/>
      <c r="D225" s="12"/>
      <c r="E225" s="12"/>
      <c r="F225" s="12"/>
      <c r="H225" s="12"/>
      <c r="I225" s="12"/>
      <c r="J225" s="12"/>
    </row>
    <row r="226" spans="1:10" x14ac:dyDescent="0.25">
      <c r="A226" s="12"/>
      <c r="B226" s="12"/>
      <c r="D226" s="12"/>
      <c r="E226" s="12"/>
      <c r="F226" s="12"/>
      <c r="H226" s="12"/>
      <c r="I226" s="12"/>
      <c r="J226" s="12"/>
    </row>
    <row r="227" spans="1:10" x14ac:dyDescent="0.25">
      <c r="A227" s="12"/>
      <c r="B227" s="12"/>
      <c r="D227" s="12"/>
      <c r="E227" s="12"/>
      <c r="F227" s="12"/>
      <c r="H227" s="12"/>
      <c r="I227" s="12"/>
      <c r="J227" s="12"/>
    </row>
    <row r="228" spans="1:10" x14ac:dyDescent="0.25">
      <c r="A228" s="12"/>
      <c r="B228" s="12"/>
      <c r="D228" s="12"/>
      <c r="E228" s="12"/>
      <c r="F228" s="12"/>
      <c r="H228" s="12"/>
      <c r="I228" s="12"/>
      <c r="J228" s="12"/>
    </row>
    <row r="229" spans="1:10" x14ac:dyDescent="0.25">
      <c r="A229" s="12"/>
      <c r="B229" s="12"/>
      <c r="D229" s="12"/>
      <c r="E229" s="12"/>
      <c r="F229" s="12"/>
      <c r="H229" s="12"/>
      <c r="I229" s="12"/>
      <c r="J229" s="12"/>
    </row>
    <row r="230" spans="1:10" x14ac:dyDescent="0.25">
      <c r="A230" s="12"/>
      <c r="B230" s="12"/>
      <c r="D230" s="12"/>
      <c r="E230" s="12"/>
      <c r="F230" s="12"/>
      <c r="H230" s="12"/>
      <c r="I230" s="12"/>
      <c r="J230" s="12"/>
    </row>
    <row r="231" spans="1:10" x14ac:dyDescent="0.25">
      <c r="A231" s="12"/>
      <c r="B231" s="12"/>
      <c r="D231" s="12"/>
      <c r="E231" s="12"/>
      <c r="F231" s="12"/>
      <c r="H231" s="12"/>
      <c r="I231" s="12"/>
      <c r="J231" s="12"/>
    </row>
    <row r="232" spans="1:10" x14ac:dyDescent="0.25">
      <c r="A232" s="12"/>
      <c r="B232" s="12"/>
      <c r="D232" s="12"/>
      <c r="E232" s="12"/>
      <c r="F232" s="12"/>
      <c r="H232" s="12"/>
      <c r="I232" s="12"/>
      <c r="J232" s="12"/>
    </row>
    <row r="233" spans="1:10" x14ac:dyDescent="0.25">
      <c r="A233" s="12"/>
      <c r="B233" s="12"/>
      <c r="D233" s="12"/>
      <c r="E233" s="12"/>
      <c r="F233" s="12"/>
      <c r="H233" s="12"/>
      <c r="I233" s="12"/>
      <c r="J233" s="12"/>
    </row>
    <row r="234" spans="1:10" x14ac:dyDescent="0.25">
      <c r="A234" s="12"/>
      <c r="B234" s="12"/>
      <c r="D234" s="12"/>
      <c r="E234" s="12"/>
      <c r="F234" s="12"/>
      <c r="H234" s="12"/>
      <c r="I234" s="12"/>
      <c r="J234" s="12"/>
    </row>
    <row r="235" spans="1:10" x14ac:dyDescent="0.25">
      <c r="A235" s="12"/>
      <c r="B235" s="12"/>
      <c r="D235" s="12"/>
      <c r="E235" s="12"/>
      <c r="F235" s="12"/>
      <c r="H235" s="12"/>
      <c r="I235" s="12"/>
      <c r="J235" s="12"/>
    </row>
    <row r="236" spans="1:10" x14ac:dyDescent="0.25">
      <c r="A236" s="12"/>
      <c r="B236" s="12"/>
      <c r="D236" s="12"/>
      <c r="E236" s="12"/>
      <c r="F236" s="12"/>
      <c r="H236" s="12"/>
      <c r="I236" s="12"/>
      <c r="J236" s="12"/>
    </row>
    <row r="237" spans="1:10" x14ac:dyDescent="0.25">
      <c r="A237" s="12"/>
      <c r="B237" s="12"/>
      <c r="D237" s="12"/>
      <c r="E237" s="12"/>
      <c r="F237" s="12"/>
      <c r="H237" s="12"/>
      <c r="I237" s="12"/>
      <c r="J237" s="12"/>
    </row>
    <row r="238" spans="1:10" x14ac:dyDescent="0.25">
      <c r="A238" s="12"/>
      <c r="B238" s="12"/>
      <c r="D238" s="12"/>
      <c r="E238" s="12"/>
      <c r="F238" s="12"/>
      <c r="H238" s="12"/>
      <c r="I238" s="12"/>
      <c r="J238" s="12"/>
    </row>
    <row r="239" spans="1:10" x14ac:dyDescent="0.25">
      <c r="A239" s="12"/>
      <c r="B239" s="12"/>
      <c r="D239" s="12"/>
      <c r="E239" s="12"/>
      <c r="F239" s="12"/>
      <c r="H239" s="12"/>
      <c r="I239" s="12"/>
      <c r="J239" s="12"/>
    </row>
    <row r="240" spans="1:10" x14ac:dyDescent="0.25">
      <c r="A240" s="12"/>
      <c r="B240" s="12"/>
      <c r="D240" s="12"/>
      <c r="E240" s="12"/>
      <c r="F240" s="12"/>
      <c r="H240" s="12"/>
      <c r="I240" s="12"/>
      <c r="J240" s="12"/>
    </row>
    <row r="241" spans="1:10" x14ac:dyDescent="0.25">
      <c r="A241" s="12"/>
      <c r="B241" s="12"/>
      <c r="D241" s="12"/>
      <c r="E241" s="12"/>
      <c r="F241" s="12"/>
      <c r="H241" s="12"/>
      <c r="I241" s="12"/>
      <c r="J241" s="12"/>
    </row>
    <row r="242" spans="1:10" x14ac:dyDescent="0.25">
      <c r="A242" s="12"/>
      <c r="B242" s="12"/>
      <c r="D242" s="12"/>
      <c r="E242" s="12"/>
      <c r="F242" s="12"/>
      <c r="H242" s="12"/>
      <c r="I242" s="12"/>
      <c r="J242" s="12"/>
    </row>
    <row r="243" spans="1:10" x14ac:dyDescent="0.25">
      <c r="A243" s="12"/>
      <c r="B243" s="12"/>
      <c r="D243" s="12"/>
      <c r="E243" s="12"/>
      <c r="F243" s="12"/>
      <c r="H243" s="12"/>
      <c r="I243" s="12"/>
      <c r="J243" s="12"/>
    </row>
    <row r="244" spans="1:10" x14ac:dyDescent="0.25">
      <c r="A244" s="12"/>
      <c r="B244" s="12"/>
      <c r="D244" s="12"/>
      <c r="E244" s="12"/>
      <c r="F244" s="12"/>
      <c r="H244" s="12"/>
      <c r="I244" s="12"/>
      <c r="J244" s="12"/>
    </row>
    <row r="245" spans="1:10" x14ac:dyDescent="0.25">
      <c r="A245" s="12"/>
      <c r="B245" s="12"/>
      <c r="D245" s="12"/>
      <c r="E245" s="12"/>
      <c r="F245" s="12"/>
      <c r="H245" s="12"/>
      <c r="I245" s="12"/>
      <c r="J245" s="12"/>
    </row>
    <row r="246" spans="1:10" x14ac:dyDescent="0.25">
      <c r="A246" s="12"/>
      <c r="B246" s="12"/>
      <c r="D246" s="12"/>
      <c r="E246" s="12"/>
      <c r="F246" s="12"/>
      <c r="H246" s="12"/>
      <c r="I246" s="12"/>
      <c r="J246" s="12"/>
    </row>
    <row r="247" spans="1:10" x14ac:dyDescent="0.25">
      <c r="A247" s="12"/>
      <c r="B247" s="12"/>
      <c r="D247" s="12"/>
      <c r="E247" s="12"/>
      <c r="F247" s="12"/>
      <c r="H247" s="12"/>
      <c r="I247" s="12"/>
      <c r="J247" s="12"/>
    </row>
    <row r="248" spans="1:10" x14ac:dyDescent="0.25">
      <c r="A248" s="12"/>
      <c r="B248" s="12"/>
      <c r="D248" s="12"/>
      <c r="E248" s="12"/>
      <c r="F248" s="12"/>
      <c r="H248" s="12"/>
      <c r="I248" s="12"/>
      <c r="J248" s="12"/>
    </row>
    <row r="249" spans="1:10" x14ac:dyDescent="0.25">
      <c r="A249" s="12"/>
      <c r="B249" s="12"/>
      <c r="D249" s="12"/>
      <c r="E249" s="12"/>
      <c r="F249" s="12"/>
      <c r="H249" s="12"/>
      <c r="I249" s="12"/>
      <c r="J249" s="12"/>
    </row>
    <row r="250" spans="1:10" x14ac:dyDescent="0.25">
      <c r="A250" s="12"/>
      <c r="B250" s="12"/>
      <c r="D250" s="12"/>
      <c r="E250" s="12"/>
      <c r="F250" s="12"/>
      <c r="H250" s="12"/>
      <c r="I250" s="12"/>
      <c r="J250" s="12"/>
    </row>
    <row r="251" spans="1:10" x14ac:dyDescent="0.25">
      <c r="A251" s="12"/>
      <c r="B251" s="12"/>
      <c r="D251" s="12"/>
      <c r="E251" s="12"/>
      <c r="F251" s="12"/>
      <c r="H251" s="12"/>
      <c r="I251" s="12"/>
      <c r="J251" s="12"/>
    </row>
    <row r="252" spans="1:10" x14ac:dyDescent="0.25">
      <c r="A252" s="12"/>
      <c r="B252" s="12"/>
      <c r="D252" s="12"/>
      <c r="E252" s="12"/>
      <c r="F252" s="12"/>
      <c r="H252" s="12"/>
      <c r="I252" s="12"/>
      <c r="J252" s="12"/>
    </row>
    <row r="253" spans="1:10" x14ac:dyDescent="0.25">
      <c r="A253" s="12"/>
      <c r="B253" s="12"/>
      <c r="D253" s="12"/>
      <c r="E253" s="12"/>
      <c r="F253" s="12"/>
      <c r="H253" s="12"/>
      <c r="I253" s="12"/>
      <c r="J253" s="12"/>
    </row>
    <row r="254" spans="1:10" x14ac:dyDescent="0.25">
      <c r="A254" s="12"/>
      <c r="B254" s="12"/>
      <c r="D254" s="12"/>
      <c r="E254" s="12"/>
      <c r="F254" s="12"/>
      <c r="H254" s="12"/>
      <c r="I254" s="12"/>
      <c r="J254" s="12"/>
    </row>
    <row r="255" spans="1:10" x14ac:dyDescent="0.25">
      <c r="A255" s="12"/>
      <c r="B255" s="12"/>
      <c r="D255" s="12"/>
      <c r="E255" s="12"/>
      <c r="F255" s="12"/>
      <c r="H255" s="12"/>
      <c r="I255" s="12"/>
      <c r="J255" s="12"/>
    </row>
    <row r="256" spans="1:10" x14ac:dyDescent="0.25">
      <c r="A256" s="12"/>
      <c r="B256" s="12"/>
      <c r="D256" s="12"/>
      <c r="E256" s="12"/>
      <c r="F256" s="12"/>
      <c r="H256" s="12"/>
      <c r="I256" s="12"/>
      <c r="J256" s="12"/>
    </row>
    <row r="257" spans="1:10" x14ac:dyDescent="0.25">
      <c r="A257" s="12"/>
      <c r="B257" s="12"/>
      <c r="D257" s="12"/>
      <c r="E257" s="12"/>
      <c r="F257" s="12"/>
      <c r="H257" s="12"/>
      <c r="I257" s="12"/>
      <c r="J257" s="12"/>
    </row>
    <row r="258" spans="1:10" x14ac:dyDescent="0.25">
      <c r="A258" s="12"/>
      <c r="B258" s="12"/>
      <c r="D258" s="12"/>
      <c r="E258" s="12"/>
      <c r="F258" s="12"/>
      <c r="H258" s="12"/>
      <c r="I258" s="12"/>
      <c r="J258" s="12"/>
    </row>
    <row r="259" spans="1:10" x14ac:dyDescent="0.25">
      <c r="A259" s="12"/>
      <c r="B259" s="12"/>
      <c r="D259" s="12"/>
      <c r="E259" s="12"/>
      <c r="F259" s="12"/>
      <c r="H259" s="12"/>
      <c r="I259" s="12"/>
      <c r="J259" s="12"/>
    </row>
    <row r="260" spans="1:10" x14ac:dyDescent="0.25">
      <c r="A260" s="12"/>
      <c r="B260" s="12"/>
      <c r="D260" s="12"/>
      <c r="E260" s="12"/>
      <c r="F260" s="12"/>
      <c r="H260" s="12"/>
      <c r="I260" s="12"/>
      <c r="J260" s="12"/>
    </row>
    <row r="261" spans="1:10" x14ac:dyDescent="0.25">
      <c r="A261" s="12"/>
      <c r="B261" s="12"/>
      <c r="D261" s="12"/>
      <c r="E261" s="12"/>
      <c r="F261" s="12"/>
      <c r="H261" s="12"/>
      <c r="I261" s="12"/>
      <c r="J261" s="12"/>
    </row>
    <row r="262" spans="1:10" x14ac:dyDescent="0.25">
      <c r="A262" s="12"/>
      <c r="B262" s="12"/>
      <c r="D262" s="12"/>
      <c r="E262" s="12"/>
      <c r="F262" s="12"/>
      <c r="H262" s="12"/>
      <c r="I262" s="12"/>
      <c r="J262" s="12"/>
    </row>
    <row r="263" spans="1:10" x14ac:dyDescent="0.25">
      <c r="A263" s="12"/>
      <c r="B263" s="12"/>
      <c r="D263" s="12"/>
      <c r="E263" s="12"/>
      <c r="F263" s="12"/>
      <c r="H263" s="12"/>
      <c r="I263" s="12"/>
      <c r="J263" s="12"/>
    </row>
    <row r="264" spans="1:10" x14ac:dyDescent="0.25">
      <c r="A264" s="12"/>
      <c r="B264" s="12"/>
      <c r="D264" s="12"/>
      <c r="E264" s="12"/>
      <c r="F264" s="12"/>
      <c r="H264" s="12"/>
      <c r="I264" s="12"/>
      <c r="J264" s="12"/>
    </row>
    <row r="265" spans="1:10" x14ac:dyDescent="0.25">
      <c r="A265" s="12"/>
      <c r="B265" s="12"/>
      <c r="D265" s="12"/>
      <c r="E265" s="12"/>
      <c r="F265" s="12"/>
      <c r="H265" s="12"/>
      <c r="I265" s="12"/>
      <c r="J265" s="12"/>
    </row>
    <row r="266" spans="1:10" x14ac:dyDescent="0.25">
      <c r="A266" s="12"/>
      <c r="B266" s="12"/>
      <c r="D266" s="12"/>
      <c r="E266" s="12"/>
      <c r="F266" s="12"/>
      <c r="H266" s="12"/>
      <c r="I266" s="12"/>
      <c r="J266" s="12"/>
    </row>
    <row r="267" spans="1:10" x14ac:dyDescent="0.25">
      <c r="A267" s="12"/>
      <c r="B267" s="12"/>
      <c r="D267" s="12"/>
      <c r="E267" s="12"/>
      <c r="F267" s="12"/>
      <c r="H267" s="12"/>
      <c r="I267" s="12"/>
      <c r="J267" s="12"/>
    </row>
    <row r="268" spans="1:10" x14ac:dyDescent="0.25">
      <c r="A268" s="12"/>
      <c r="B268" s="12"/>
      <c r="D268" s="12"/>
      <c r="E268" s="12"/>
      <c r="F268" s="12"/>
      <c r="H268" s="12"/>
      <c r="I268" s="12"/>
      <c r="J268" s="12"/>
    </row>
    <row r="269" spans="1:10" x14ac:dyDescent="0.25">
      <c r="A269" s="12"/>
      <c r="B269" s="12"/>
      <c r="D269" s="12"/>
      <c r="E269" s="12"/>
      <c r="F269" s="12"/>
      <c r="H269" s="12"/>
      <c r="I269" s="12"/>
      <c r="J269" s="12"/>
    </row>
    <row r="270" spans="1:10" x14ac:dyDescent="0.25">
      <c r="A270" s="12"/>
      <c r="B270" s="12"/>
      <c r="D270" s="12"/>
      <c r="E270" s="12"/>
      <c r="F270" s="12"/>
      <c r="H270" s="12"/>
      <c r="I270" s="12"/>
      <c r="J270" s="12"/>
    </row>
    <row r="271" spans="1:10" x14ac:dyDescent="0.25">
      <c r="A271" s="12"/>
      <c r="B271" s="12"/>
      <c r="D271" s="12"/>
      <c r="E271" s="12"/>
      <c r="F271" s="12"/>
      <c r="H271" s="12"/>
      <c r="I271" s="12"/>
      <c r="J271" s="12"/>
    </row>
    <row r="272" spans="1:10" x14ac:dyDescent="0.25">
      <c r="A272" s="12"/>
      <c r="B272" s="12"/>
      <c r="D272" s="12"/>
      <c r="E272" s="12"/>
      <c r="F272" s="12"/>
      <c r="H272" s="12"/>
      <c r="I272" s="12"/>
      <c r="J272" s="12"/>
    </row>
    <row r="273" spans="1:10" x14ac:dyDescent="0.25">
      <c r="A273" s="12"/>
      <c r="B273" s="12"/>
      <c r="D273" s="12"/>
      <c r="E273" s="12"/>
      <c r="F273" s="12"/>
      <c r="H273" s="12"/>
      <c r="I273" s="12"/>
      <c r="J273" s="12"/>
    </row>
    <row r="274" spans="1:10" x14ac:dyDescent="0.25">
      <c r="A274" s="12"/>
      <c r="B274" s="12"/>
      <c r="D274" s="12"/>
      <c r="E274" s="12"/>
      <c r="F274" s="12"/>
      <c r="H274" s="12"/>
      <c r="I274" s="12"/>
      <c r="J274" s="12"/>
    </row>
    <row r="275" spans="1:10" x14ac:dyDescent="0.25">
      <c r="A275" s="12"/>
      <c r="B275" s="12"/>
      <c r="D275" s="12"/>
      <c r="E275" s="12"/>
      <c r="F275" s="12"/>
      <c r="H275" s="12"/>
      <c r="I275" s="12"/>
      <c r="J275" s="12"/>
    </row>
    <row r="276" spans="1:10" x14ac:dyDescent="0.25">
      <c r="A276" s="12"/>
      <c r="B276" s="12"/>
      <c r="D276" s="12"/>
      <c r="E276" s="12"/>
      <c r="F276" s="12"/>
      <c r="H276" s="12"/>
      <c r="I276" s="12"/>
      <c r="J276" s="12"/>
    </row>
    <row r="277" spans="1:10" x14ac:dyDescent="0.25">
      <c r="A277" s="12"/>
      <c r="B277" s="12"/>
      <c r="D277" s="12"/>
      <c r="E277" s="12"/>
      <c r="F277" s="12"/>
      <c r="H277" s="12"/>
      <c r="I277" s="12"/>
      <c r="J277" s="12"/>
    </row>
    <row r="278" spans="1:10" x14ac:dyDescent="0.25">
      <c r="A278" s="12"/>
      <c r="B278" s="12"/>
      <c r="D278" s="12"/>
      <c r="E278" s="12"/>
      <c r="F278" s="12"/>
      <c r="H278" s="12"/>
      <c r="I278" s="12"/>
      <c r="J278" s="12"/>
    </row>
    <row r="279" spans="1:10" x14ac:dyDescent="0.25">
      <c r="A279" s="12"/>
      <c r="B279" s="12"/>
      <c r="D279" s="12"/>
      <c r="E279" s="12"/>
      <c r="F279" s="12"/>
      <c r="H279" s="12"/>
      <c r="I279" s="12"/>
      <c r="J279" s="12"/>
    </row>
    <row r="280" spans="1:10" x14ac:dyDescent="0.25">
      <c r="A280" s="12"/>
      <c r="B280" s="12"/>
      <c r="D280" s="12"/>
      <c r="E280" s="12"/>
      <c r="F280" s="12"/>
      <c r="H280" s="12"/>
      <c r="I280" s="12"/>
      <c r="J280" s="12"/>
    </row>
    <row r="281" spans="1:10" x14ac:dyDescent="0.25">
      <c r="A281" s="12"/>
      <c r="B281" s="12"/>
      <c r="D281" s="12"/>
      <c r="E281" s="12"/>
      <c r="F281" s="12"/>
      <c r="H281" s="12"/>
      <c r="I281" s="12"/>
      <c r="J281" s="12"/>
    </row>
    <row r="282" spans="1:10" x14ac:dyDescent="0.25">
      <c r="A282" s="12"/>
      <c r="B282" s="12"/>
      <c r="D282" s="12"/>
      <c r="E282" s="12"/>
      <c r="F282" s="12"/>
      <c r="H282" s="12"/>
      <c r="I282" s="12"/>
      <c r="J282" s="12"/>
    </row>
    <row r="283" spans="1:10" x14ac:dyDescent="0.25">
      <c r="A283" s="12"/>
      <c r="B283" s="12"/>
      <c r="D283" s="12"/>
      <c r="E283" s="12"/>
      <c r="F283" s="12"/>
      <c r="H283" s="12"/>
      <c r="I283" s="12"/>
      <c r="J283" s="12"/>
    </row>
    <row r="284" spans="1:10" x14ac:dyDescent="0.25">
      <c r="A284" s="12"/>
      <c r="B284" s="12"/>
      <c r="D284" s="12"/>
      <c r="E284" s="12"/>
      <c r="F284" s="12"/>
      <c r="H284" s="12"/>
      <c r="I284" s="12"/>
      <c r="J284" s="12"/>
    </row>
    <row r="285" spans="1:10" x14ac:dyDescent="0.25">
      <c r="A285" s="12"/>
      <c r="B285" s="12"/>
      <c r="D285" s="12"/>
      <c r="E285" s="12"/>
      <c r="F285" s="12"/>
      <c r="H285" s="12"/>
      <c r="I285" s="12"/>
      <c r="J285" s="12"/>
    </row>
    <row r="286" spans="1:10" x14ac:dyDescent="0.25">
      <c r="A286" s="12"/>
      <c r="B286" s="12"/>
      <c r="D286" s="12"/>
      <c r="E286" s="12"/>
      <c r="F286" s="12"/>
      <c r="H286" s="12"/>
      <c r="I286" s="12"/>
      <c r="J286" s="12"/>
    </row>
    <row r="287" spans="1:10" x14ac:dyDescent="0.25">
      <c r="A287" s="12"/>
      <c r="B287" s="12"/>
      <c r="D287" s="12"/>
      <c r="E287" s="12"/>
      <c r="F287" s="12"/>
      <c r="H287" s="12"/>
      <c r="I287" s="12"/>
      <c r="J287" s="12"/>
    </row>
    <row r="288" spans="1:10" x14ac:dyDescent="0.25">
      <c r="A288" s="12"/>
      <c r="B288" s="12"/>
      <c r="D288" s="12"/>
      <c r="E288" s="12"/>
      <c r="F288" s="12"/>
      <c r="H288" s="12"/>
      <c r="I288" s="12"/>
      <c r="J288" s="12"/>
    </row>
    <row r="289" spans="1:10" x14ac:dyDescent="0.25">
      <c r="A289" s="12"/>
      <c r="B289" s="12"/>
      <c r="D289" s="12"/>
      <c r="E289" s="12"/>
      <c r="F289" s="12"/>
      <c r="H289" s="12"/>
      <c r="I289" s="12"/>
      <c r="J289" s="12"/>
    </row>
    <row r="290" spans="1:10" x14ac:dyDescent="0.25">
      <c r="A290" s="12"/>
      <c r="B290" s="12"/>
      <c r="D290" s="12"/>
      <c r="E290" s="12"/>
      <c r="F290" s="12"/>
      <c r="H290" s="12"/>
      <c r="I290" s="12"/>
      <c r="J290" s="12"/>
    </row>
    <row r="291" spans="1:10" x14ac:dyDescent="0.25">
      <c r="A291" s="12"/>
      <c r="B291" s="12"/>
      <c r="D291" s="12"/>
      <c r="E291" s="12"/>
      <c r="F291" s="12"/>
      <c r="H291" s="12"/>
      <c r="I291" s="12"/>
      <c r="J291" s="12"/>
    </row>
    <row r="292" spans="1:10" x14ac:dyDescent="0.25">
      <c r="A292" s="12"/>
      <c r="B292" s="12"/>
      <c r="D292" s="12"/>
      <c r="E292" s="12"/>
      <c r="F292" s="12"/>
      <c r="H292" s="12"/>
      <c r="I292" s="12"/>
      <c r="J292" s="12"/>
    </row>
    <row r="293" spans="1:10" x14ac:dyDescent="0.25">
      <c r="A293" s="12"/>
      <c r="B293" s="12"/>
      <c r="D293" s="12"/>
      <c r="E293" s="12"/>
      <c r="F293" s="12"/>
      <c r="H293" s="12"/>
      <c r="I293" s="12"/>
      <c r="J293" s="12"/>
    </row>
    <row r="294" spans="1:10" x14ac:dyDescent="0.25">
      <c r="A294" s="12"/>
      <c r="B294" s="12"/>
      <c r="D294" s="12"/>
      <c r="E294" s="12"/>
      <c r="F294" s="12"/>
      <c r="H294" s="12"/>
      <c r="I294" s="12"/>
      <c r="J294" s="12"/>
    </row>
    <row r="295" spans="1:10" x14ac:dyDescent="0.25">
      <c r="A295" s="12"/>
      <c r="B295" s="12"/>
      <c r="D295" s="12"/>
      <c r="E295" s="12"/>
      <c r="F295" s="12"/>
      <c r="H295" s="12"/>
      <c r="I295" s="12"/>
      <c r="J295" s="12"/>
    </row>
    <row r="296" spans="1:10" x14ac:dyDescent="0.25">
      <c r="A296" s="12"/>
      <c r="B296" s="12"/>
      <c r="D296" s="12"/>
      <c r="E296" s="12"/>
      <c r="F296" s="12"/>
      <c r="H296" s="12"/>
      <c r="I296" s="12"/>
      <c r="J296" s="12"/>
    </row>
    <row r="297" spans="1:10" x14ac:dyDescent="0.25">
      <c r="A297" s="12"/>
      <c r="B297" s="12"/>
      <c r="D297" s="12"/>
      <c r="E297" s="12"/>
      <c r="F297" s="12"/>
      <c r="H297" s="12"/>
      <c r="I297" s="12"/>
      <c r="J297" s="12"/>
    </row>
    <row r="298" spans="1:10" x14ac:dyDescent="0.25">
      <c r="A298" s="12"/>
      <c r="B298" s="12"/>
      <c r="D298" s="12"/>
      <c r="E298" s="12"/>
      <c r="F298" s="12"/>
      <c r="H298" s="12"/>
      <c r="I298" s="12"/>
      <c r="J298" s="12"/>
    </row>
    <row r="299" spans="1:10" x14ac:dyDescent="0.25">
      <c r="A299" s="12"/>
      <c r="B299" s="12"/>
      <c r="D299" s="12"/>
      <c r="E299" s="12"/>
      <c r="F299" s="12"/>
      <c r="H299" s="12"/>
      <c r="I299" s="12"/>
      <c r="J299" s="12"/>
    </row>
    <row r="300" spans="1:10" x14ac:dyDescent="0.25">
      <c r="A300" s="12"/>
      <c r="B300" s="12"/>
      <c r="D300" s="12"/>
      <c r="E300" s="12"/>
      <c r="F300" s="12"/>
      <c r="H300" s="12"/>
      <c r="I300" s="12"/>
      <c r="J300" s="12"/>
    </row>
    <row r="301" spans="1:10" x14ac:dyDescent="0.25">
      <c r="A301" s="12"/>
      <c r="B301" s="12"/>
      <c r="D301" s="12"/>
      <c r="E301" s="12"/>
      <c r="F301" s="12"/>
      <c r="H301" s="12"/>
      <c r="I301" s="12"/>
      <c r="J301" s="12"/>
    </row>
    <row r="302" spans="1:10" x14ac:dyDescent="0.25">
      <c r="A302" s="12"/>
      <c r="B302" s="12"/>
      <c r="D302" s="12"/>
      <c r="E302" s="12"/>
      <c r="F302" s="12"/>
      <c r="H302" s="12"/>
      <c r="I302" s="12"/>
      <c r="J302" s="12"/>
    </row>
    <row r="303" spans="1:10" x14ac:dyDescent="0.25">
      <c r="A303" s="12"/>
      <c r="B303" s="12"/>
      <c r="D303" s="12"/>
      <c r="E303" s="12"/>
      <c r="F303" s="12"/>
      <c r="H303" s="12"/>
      <c r="I303" s="12"/>
      <c r="J303" s="12"/>
    </row>
    <row r="304" spans="1:10" x14ac:dyDescent="0.25">
      <c r="A304" s="12"/>
      <c r="B304" s="12"/>
      <c r="D304" s="12"/>
      <c r="E304" s="12"/>
      <c r="F304" s="12"/>
      <c r="H304" s="12"/>
      <c r="I304" s="12"/>
      <c r="J304" s="12"/>
    </row>
    <row r="305" spans="1:10" x14ac:dyDescent="0.25">
      <c r="A305" s="12"/>
      <c r="B305" s="12"/>
      <c r="D305" s="12"/>
      <c r="E305" s="12"/>
      <c r="F305" s="12"/>
      <c r="H305" s="12"/>
      <c r="I305" s="12"/>
      <c r="J305" s="12"/>
    </row>
    <row r="306" spans="1:10" x14ac:dyDescent="0.25">
      <c r="A306" s="12"/>
      <c r="B306" s="12"/>
      <c r="D306" s="12"/>
      <c r="E306" s="12"/>
      <c r="F306" s="12"/>
      <c r="H306" s="12"/>
      <c r="I306" s="12"/>
      <c r="J306" s="12"/>
    </row>
    <row r="307" spans="1:10" x14ac:dyDescent="0.25">
      <c r="A307" s="12"/>
      <c r="B307" s="12"/>
      <c r="D307" s="12"/>
      <c r="E307" s="12"/>
      <c r="F307" s="12"/>
      <c r="H307" s="12"/>
      <c r="I307" s="12"/>
      <c r="J307" s="12"/>
    </row>
    <row r="308" spans="1:10" x14ac:dyDescent="0.25">
      <c r="A308" s="12"/>
      <c r="B308" s="12"/>
      <c r="D308" s="12"/>
      <c r="E308" s="12"/>
      <c r="F308" s="12"/>
      <c r="H308" s="12"/>
      <c r="I308" s="12"/>
      <c r="J308" s="12"/>
    </row>
    <row r="309" spans="1:10" x14ac:dyDescent="0.25">
      <c r="A309" s="12"/>
      <c r="B309" s="12"/>
      <c r="D309" s="12"/>
      <c r="E309" s="12"/>
      <c r="F309" s="12"/>
      <c r="H309" s="12"/>
      <c r="I309" s="12"/>
      <c r="J309" s="12"/>
    </row>
    <row r="310" spans="1:10" x14ac:dyDescent="0.25">
      <c r="A310" s="12"/>
      <c r="B310" s="12"/>
      <c r="D310" s="12"/>
      <c r="E310" s="12"/>
      <c r="F310" s="12"/>
      <c r="H310" s="12"/>
      <c r="I310" s="12"/>
      <c r="J310" s="12"/>
    </row>
    <row r="311" spans="1:10" x14ac:dyDescent="0.25">
      <c r="A311" s="12"/>
      <c r="B311" s="12"/>
      <c r="D311" s="12"/>
      <c r="E311" s="12"/>
      <c r="F311" s="12"/>
      <c r="H311" s="12"/>
      <c r="I311" s="12"/>
      <c r="J311" s="12"/>
    </row>
    <row r="312" spans="1:10" x14ac:dyDescent="0.25">
      <c r="A312" s="12"/>
      <c r="B312" s="12"/>
      <c r="D312" s="12"/>
      <c r="E312" s="12"/>
      <c r="F312" s="12"/>
      <c r="H312" s="12"/>
      <c r="I312" s="12"/>
      <c r="J312" s="12"/>
    </row>
    <row r="313" spans="1:10" x14ac:dyDescent="0.25">
      <c r="A313" s="12"/>
      <c r="B313" s="12"/>
      <c r="D313" s="12"/>
      <c r="E313" s="12"/>
      <c r="F313" s="12"/>
      <c r="H313" s="12"/>
      <c r="I313" s="12"/>
      <c r="J313" s="12"/>
    </row>
    <row r="314" spans="1:10" x14ac:dyDescent="0.25">
      <c r="A314" s="12"/>
      <c r="B314" s="12"/>
      <c r="D314" s="12"/>
      <c r="E314" s="12"/>
      <c r="F314" s="12"/>
      <c r="H314" s="12"/>
      <c r="I314" s="12"/>
      <c r="J314" s="12"/>
    </row>
    <row r="315" spans="1:10" x14ac:dyDescent="0.25">
      <c r="A315" s="12"/>
      <c r="B315" s="12"/>
      <c r="D315" s="12"/>
      <c r="E315" s="12"/>
      <c r="F315" s="12"/>
      <c r="H315" s="12"/>
      <c r="I315" s="12"/>
      <c r="J315" s="12"/>
    </row>
    <row r="316" spans="1:10" x14ac:dyDescent="0.25">
      <c r="A316" s="12"/>
      <c r="B316" s="12"/>
      <c r="D316" s="12"/>
      <c r="E316" s="12"/>
      <c r="F316" s="12"/>
      <c r="H316" s="12"/>
      <c r="I316" s="12"/>
      <c r="J316" s="12"/>
    </row>
    <row r="317" spans="1:10" x14ac:dyDescent="0.25">
      <c r="A317" s="12"/>
      <c r="B317" s="12"/>
      <c r="D317" s="12"/>
      <c r="E317" s="12"/>
      <c r="F317" s="12"/>
      <c r="H317" s="12"/>
      <c r="I317" s="12"/>
      <c r="J317" s="12"/>
    </row>
    <row r="318" spans="1:10" x14ac:dyDescent="0.25">
      <c r="A318" s="12"/>
      <c r="B318" s="12"/>
      <c r="D318" s="12"/>
      <c r="E318" s="12"/>
      <c r="F318" s="12"/>
      <c r="H318" s="12"/>
      <c r="I318" s="12"/>
      <c r="J318" s="12"/>
    </row>
    <row r="319" spans="1:10" x14ac:dyDescent="0.25">
      <c r="A319" s="12"/>
      <c r="B319" s="12"/>
      <c r="D319" s="12"/>
      <c r="E319" s="12"/>
      <c r="F319" s="12"/>
      <c r="H319" s="12"/>
      <c r="I319" s="12"/>
      <c r="J319" s="12"/>
    </row>
    <row r="320" spans="1:10" x14ac:dyDescent="0.25">
      <c r="A320" s="12"/>
      <c r="B320" s="12"/>
      <c r="D320" s="12"/>
      <c r="E320" s="12"/>
      <c r="F320" s="12"/>
      <c r="H320" s="12"/>
      <c r="I320" s="12"/>
      <c r="J320" s="12"/>
    </row>
    <row r="321" spans="1:10" x14ac:dyDescent="0.25">
      <c r="A321" s="12"/>
      <c r="B321" s="12"/>
      <c r="D321" s="12"/>
      <c r="E321" s="12"/>
      <c r="F321" s="12"/>
      <c r="H321" s="12"/>
      <c r="I321" s="12"/>
      <c r="J321" s="12"/>
    </row>
    <row r="322" spans="1:10" x14ac:dyDescent="0.25">
      <c r="A322" s="12"/>
      <c r="B322" s="12"/>
      <c r="D322" s="12"/>
      <c r="E322" s="12"/>
      <c r="F322" s="12"/>
      <c r="H322" s="12"/>
      <c r="I322" s="12"/>
      <c r="J322" s="12"/>
    </row>
    <row r="323" spans="1:10" x14ac:dyDescent="0.25">
      <c r="A323" s="12"/>
      <c r="B323" s="12"/>
      <c r="D323" s="12"/>
      <c r="E323" s="12"/>
      <c r="F323" s="12"/>
      <c r="H323" s="12"/>
      <c r="I323" s="12"/>
      <c r="J323" s="12"/>
    </row>
    <row r="324" spans="1:10" x14ac:dyDescent="0.25">
      <c r="A324" s="12"/>
      <c r="B324" s="12"/>
      <c r="D324" s="12"/>
      <c r="E324" s="12"/>
      <c r="F324" s="12"/>
      <c r="H324" s="12"/>
      <c r="I324" s="12"/>
      <c r="J324" s="12"/>
    </row>
    <row r="325" spans="1:10" x14ac:dyDescent="0.25">
      <c r="A325" s="12"/>
      <c r="B325" s="12"/>
      <c r="D325" s="12"/>
      <c r="E325" s="12"/>
      <c r="F325" s="12"/>
      <c r="H325" s="12"/>
      <c r="I325" s="12"/>
      <c r="J325" s="12"/>
    </row>
    <row r="326" spans="1:10" x14ac:dyDescent="0.25">
      <c r="A326" s="12"/>
      <c r="B326" s="12"/>
      <c r="D326" s="12"/>
      <c r="E326" s="12"/>
      <c r="F326" s="12"/>
      <c r="H326" s="12"/>
      <c r="I326" s="12"/>
      <c r="J326" s="12"/>
    </row>
    <row r="327" spans="1:10" x14ac:dyDescent="0.25">
      <c r="A327" s="12"/>
      <c r="B327" s="12"/>
      <c r="D327" s="12"/>
      <c r="E327" s="12"/>
      <c r="F327" s="12"/>
      <c r="H327" s="12"/>
      <c r="I327" s="12"/>
      <c r="J327" s="12"/>
    </row>
    <row r="328" spans="1:10" x14ac:dyDescent="0.25">
      <c r="A328" s="12"/>
      <c r="B328" s="12"/>
      <c r="D328" s="12"/>
      <c r="E328" s="12"/>
      <c r="F328" s="12"/>
      <c r="H328" s="12"/>
      <c r="I328" s="12"/>
      <c r="J328" s="12"/>
    </row>
    <row r="329" spans="1:10" x14ac:dyDescent="0.25">
      <c r="A329" s="12"/>
      <c r="B329" s="12"/>
      <c r="D329" s="12"/>
      <c r="E329" s="12"/>
      <c r="F329" s="12"/>
      <c r="H329" s="12"/>
      <c r="I329" s="12"/>
      <c r="J329" s="12"/>
    </row>
    <row r="330" spans="1:10" x14ac:dyDescent="0.25">
      <c r="A330" s="12"/>
      <c r="B330" s="12"/>
      <c r="D330" s="12"/>
      <c r="E330" s="12"/>
      <c r="F330" s="12"/>
      <c r="H330" s="12"/>
      <c r="I330" s="12"/>
      <c r="J330" s="12"/>
    </row>
    <row r="331" spans="1:10" x14ac:dyDescent="0.25">
      <c r="A331" s="12"/>
      <c r="B331" s="12"/>
      <c r="D331" s="12"/>
      <c r="E331" s="12"/>
      <c r="F331" s="12"/>
      <c r="H331" s="12"/>
      <c r="I331" s="12"/>
      <c r="J331" s="12"/>
    </row>
    <row r="332" spans="1:10" x14ac:dyDescent="0.25">
      <c r="A332" s="12"/>
      <c r="B332" s="12"/>
      <c r="D332" s="12"/>
      <c r="E332" s="12"/>
      <c r="F332" s="12"/>
      <c r="H332" s="12"/>
      <c r="I332" s="12"/>
      <c r="J332" s="12"/>
    </row>
    <row r="333" spans="1:10" x14ac:dyDescent="0.25">
      <c r="A333" s="12"/>
      <c r="B333" s="12"/>
      <c r="D333" s="12"/>
      <c r="E333" s="12"/>
      <c r="F333" s="12"/>
      <c r="H333" s="12"/>
      <c r="I333" s="12"/>
      <c r="J333" s="12"/>
    </row>
    <row r="334" spans="1:10" x14ac:dyDescent="0.25">
      <c r="A334" s="12"/>
      <c r="B334" s="12"/>
      <c r="D334" s="12"/>
      <c r="E334" s="12"/>
      <c r="F334" s="12"/>
      <c r="H334" s="12"/>
      <c r="I334" s="12"/>
      <c r="J334" s="12"/>
    </row>
    <row r="335" spans="1:10" x14ac:dyDescent="0.25">
      <c r="A335" s="12"/>
      <c r="B335" s="12"/>
      <c r="D335" s="12"/>
      <c r="E335" s="12"/>
      <c r="F335" s="12"/>
      <c r="H335" s="12"/>
      <c r="I335" s="12"/>
      <c r="J335" s="12"/>
    </row>
    <row r="336" spans="1:10" x14ac:dyDescent="0.25">
      <c r="A336" s="12"/>
      <c r="B336" s="12"/>
      <c r="D336" s="12"/>
      <c r="E336" s="12"/>
      <c r="F336" s="12"/>
      <c r="H336" s="12"/>
      <c r="I336" s="12"/>
      <c r="J336" s="12"/>
    </row>
    <row r="337" spans="1:10" x14ac:dyDescent="0.25">
      <c r="A337" s="12"/>
      <c r="B337" s="12"/>
      <c r="D337" s="12"/>
      <c r="E337" s="12"/>
      <c r="F337" s="12"/>
      <c r="H337" s="12"/>
      <c r="I337" s="12"/>
      <c r="J337" s="12"/>
    </row>
    <row r="338" spans="1:10" x14ac:dyDescent="0.25">
      <c r="A338" s="12"/>
      <c r="B338" s="12"/>
      <c r="D338" s="12"/>
      <c r="E338" s="12"/>
      <c r="F338" s="12"/>
      <c r="H338" s="12"/>
      <c r="I338" s="12"/>
      <c r="J338" s="12"/>
    </row>
    <row r="339" spans="1:10" x14ac:dyDescent="0.25">
      <c r="A339" s="12"/>
      <c r="B339" s="12"/>
      <c r="D339" s="12"/>
      <c r="E339" s="12"/>
      <c r="F339" s="12"/>
      <c r="H339" s="12"/>
      <c r="I339" s="12"/>
      <c r="J339" s="12"/>
    </row>
    <row r="340" spans="1:10" x14ac:dyDescent="0.25">
      <c r="A340" s="12"/>
      <c r="B340" s="12"/>
      <c r="D340" s="12"/>
      <c r="E340" s="12"/>
      <c r="F340" s="12"/>
      <c r="H340" s="12"/>
      <c r="I340" s="12"/>
      <c r="J340" s="12"/>
    </row>
    <row r="341" spans="1:10" x14ac:dyDescent="0.25">
      <c r="A341" s="12"/>
      <c r="B341" s="12"/>
      <c r="D341" s="12"/>
      <c r="E341" s="12"/>
      <c r="F341" s="12"/>
      <c r="H341" s="12"/>
      <c r="I341" s="12"/>
      <c r="J341" s="12"/>
    </row>
    <row r="342" spans="1:10" x14ac:dyDescent="0.25">
      <c r="A342" s="12"/>
      <c r="B342" s="12"/>
      <c r="D342" s="12"/>
      <c r="E342" s="12"/>
      <c r="F342" s="12"/>
      <c r="H342" s="12"/>
      <c r="I342" s="12"/>
      <c r="J342" s="12"/>
    </row>
    <row r="343" spans="1:10" x14ac:dyDescent="0.25">
      <c r="A343" s="12"/>
      <c r="B343" s="12"/>
      <c r="D343" s="12"/>
      <c r="E343" s="12"/>
      <c r="F343" s="12"/>
      <c r="H343" s="12"/>
      <c r="I343" s="12"/>
      <c r="J343" s="12"/>
    </row>
    <row r="344" spans="1:10" x14ac:dyDescent="0.25">
      <c r="A344" s="12"/>
      <c r="B344" s="12"/>
      <c r="D344" s="12"/>
      <c r="E344" s="12"/>
      <c r="F344" s="12"/>
      <c r="H344" s="12"/>
      <c r="I344" s="12"/>
      <c r="J344" s="12"/>
    </row>
    <row r="345" spans="1:10" x14ac:dyDescent="0.25">
      <c r="A345" s="12"/>
      <c r="B345" s="12"/>
      <c r="D345" s="12"/>
      <c r="E345" s="12"/>
      <c r="F345" s="12"/>
      <c r="H345" s="12"/>
      <c r="I345" s="12"/>
      <c r="J345" s="12"/>
    </row>
    <row r="346" spans="1:10" x14ac:dyDescent="0.25">
      <c r="A346" s="12"/>
      <c r="B346" s="12"/>
      <c r="D346" s="12"/>
      <c r="E346" s="12"/>
      <c r="F346" s="12"/>
      <c r="H346" s="12"/>
      <c r="I346" s="12"/>
      <c r="J346" s="12"/>
    </row>
    <row r="347" spans="1:10" x14ac:dyDescent="0.25">
      <c r="A347" s="12"/>
      <c r="B347" s="12"/>
      <c r="D347" s="12"/>
      <c r="E347" s="12"/>
      <c r="F347" s="12"/>
      <c r="H347" s="12"/>
      <c r="I347" s="12"/>
      <c r="J347" s="12"/>
    </row>
    <row r="348" spans="1:10" x14ac:dyDescent="0.25">
      <c r="A348" s="12"/>
      <c r="B348" s="12"/>
      <c r="D348" s="12"/>
      <c r="E348" s="12"/>
      <c r="F348" s="12"/>
      <c r="H348" s="12"/>
      <c r="I348" s="12"/>
      <c r="J348" s="12"/>
    </row>
    <row r="349" spans="1:10" x14ac:dyDescent="0.25">
      <c r="A349" s="12"/>
      <c r="B349" s="12"/>
      <c r="D349" s="12"/>
      <c r="E349" s="12"/>
      <c r="F349" s="12"/>
      <c r="H349" s="12"/>
      <c r="I349" s="12"/>
      <c r="J349" s="12"/>
    </row>
    <row r="350" spans="1:10" x14ac:dyDescent="0.25">
      <c r="A350" s="12"/>
      <c r="B350" s="12"/>
      <c r="D350" s="12"/>
      <c r="E350" s="12"/>
      <c r="F350" s="12"/>
      <c r="H350" s="12"/>
      <c r="I350" s="12"/>
      <c r="J350" s="12"/>
    </row>
    <row r="351" spans="1:10" x14ac:dyDescent="0.25">
      <c r="A351" s="12"/>
      <c r="B351" s="12"/>
      <c r="D351" s="12"/>
      <c r="E351" s="12"/>
      <c r="F351" s="12"/>
      <c r="H351" s="12"/>
      <c r="I351" s="12"/>
      <c r="J351" s="12"/>
    </row>
    <row r="352" spans="1:10" x14ac:dyDescent="0.25">
      <c r="A352" s="12"/>
      <c r="B352" s="12"/>
      <c r="D352" s="12"/>
      <c r="E352" s="12"/>
      <c r="F352" s="12"/>
      <c r="H352" s="12"/>
      <c r="I352" s="12"/>
      <c r="J352" s="12"/>
    </row>
    <row r="353" spans="1:10" x14ac:dyDescent="0.25">
      <c r="A353" s="12"/>
      <c r="B353" s="12"/>
      <c r="D353" s="12"/>
      <c r="E353" s="12"/>
      <c r="F353" s="12"/>
      <c r="H353" s="12"/>
      <c r="I353" s="12"/>
      <c r="J353" s="12"/>
    </row>
    <row r="354" spans="1:10" x14ac:dyDescent="0.25">
      <c r="A354" s="12"/>
      <c r="B354" s="12"/>
      <c r="D354" s="12"/>
      <c r="E354" s="12"/>
      <c r="F354" s="12"/>
      <c r="H354" s="12"/>
      <c r="I354" s="12"/>
      <c r="J354" s="12"/>
    </row>
    <row r="355" spans="1:10" x14ac:dyDescent="0.25">
      <c r="A355" s="12"/>
      <c r="B355" s="12"/>
      <c r="D355" s="12"/>
      <c r="E355" s="12"/>
      <c r="F355" s="12"/>
      <c r="H355" s="12"/>
      <c r="I355" s="12"/>
      <c r="J355" s="12"/>
    </row>
    <row r="356" spans="1:10" x14ac:dyDescent="0.25">
      <c r="A356" s="12"/>
      <c r="B356" s="12"/>
      <c r="D356" s="12"/>
      <c r="E356" s="12"/>
      <c r="F356" s="12"/>
      <c r="H356" s="12"/>
      <c r="I356" s="12"/>
      <c r="J356" s="12"/>
    </row>
    <row r="357" spans="1:10" x14ac:dyDescent="0.25">
      <c r="A357" s="12"/>
      <c r="B357" s="12"/>
      <c r="D357" s="12"/>
      <c r="E357" s="12"/>
      <c r="F357" s="12"/>
      <c r="H357" s="12"/>
      <c r="I357" s="12"/>
      <c r="J357" s="12"/>
    </row>
    <row r="358" spans="1:10" x14ac:dyDescent="0.25">
      <c r="A358" s="12"/>
      <c r="B358" s="12"/>
      <c r="D358" s="12"/>
      <c r="E358" s="12"/>
      <c r="F358" s="12"/>
      <c r="H358" s="12"/>
      <c r="I358" s="12"/>
      <c r="J358" s="12"/>
    </row>
    <row r="359" spans="1:10" x14ac:dyDescent="0.25">
      <c r="A359" s="12"/>
      <c r="B359" s="12"/>
      <c r="D359" s="12"/>
      <c r="E359" s="12"/>
      <c r="F359" s="12"/>
      <c r="H359" s="12"/>
      <c r="I359" s="12"/>
      <c r="J359" s="12"/>
    </row>
    <row r="360" spans="1:10" x14ac:dyDescent="0.25">
      <c r="A360" s="12"/>
      <c r="B360" s="12"/>
      <c r="D360" s="12"/>
      <c r="E360" s="12"/>
      <c r="F360" s="12"/>
      <c r="H360" s="12"/>
      <c r="I360" s="12"/>
      <c r="J360" s="12"/>
    </row>
    <row r="361" spans="1:10" x14ac:dyDescent="0.25">
      <c r="A361" s="12"/>
      <c r="B361" s="12"/>
      <c r="D361" s="12"/>
      <c r="E361" s="12"/>
      <c r="F361" s="12"/>
      <c r="H361" s="12"/>
      <c r="I361" s="12"/>
      <c r="J361" s="12"/>
    </row>
    <row r="362" spans="1:10" x14ac:dyDescent="0.25">
      <c r="A362" s="12"/>
      <c r="B362" s="12"/>
      <c r="D362" s="12"/>
      <c r="E362" s="12"/>
      <c r="F362" s="12"/>
      <c r="H362" s="12"/>
      <c r="I362" s="12"/>
      <c r="J362" s="12"/>
    </row>
  </sheetData>
  <mergeCells count="10">
    <mergeCell ref="A1:J1"/>
    <mergeCell ref="I5:I6"/>
    <mergeCell ref="J5:J6"/>
    <mergeCell ref="A5:A6"/>
    <mergeCell ref="B5:C5"/>
    <mergeCell ref="D5:D6"/>
    <mergeCell ref="E5:E6"/>
    <mergeCell ref="F5:H5"/>
    <mergeCell ref="G4:H4"/>
    <mergeCell ref="F2:J2"/>
  </mergeCells>
  <printOptions horizontalCentered="1" gridLines="1"/>
  <pageMargins left="0.51181102362204722" right="0.51181102362204722" top="0.39370078740157483" bottom="0.39370078740157483" header="0.31496062992125984" footer="0.31496062992125984"/>
  <pageSetup paperSize="9" scale="70" orientation="landscape" horizontalDpi="3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85" zoomScaleNormal="85" workbookViewId="0">
      <selection activeCell="G7" sqref="G7"/>
    </sheetView>
  </sheetViews>
  <sheetFormatPr defaultColWidth="9.140625" defaultRowHeight="15" x14ac:dyDescent="0.25"/>
  <cols>
    <col min="1" max="1" width="8.7109375" style="41" customWidth="1"/>
    <col min="2" max="2" width="12.7109375" style="41" customWidth="1"/>
    <col min="3" max="3" width="15.7109375" style="41" customWidth="1"/>
    <col min="4" max="4" width="75.7109375" style="41" customWidth="1"/>
    <col min="5" max="5" width="9.7109375" style="41" customWidth="1"/>
    <col min="6" max="6" width="16.7109375" style="41" customWidth="1"/>
    <col min="7" max="7" width="48.28515625" style="110" customWidth="1"/>
    <col min="8" max="8" width="9.5703125" style="41" bestFit="1" customWidth="1"/>
    <col min="9" max="9" width="12.42578125" style="41" bestFit="1" customWidth="1"/>
    <col min="10" max="16384" width="9.140625" style="41"/>
  </cols>
  <sheetData>
    <row r="1" spans="1:9" ht="50.25" customHeight="1" thickBot="1" x14ac:dyDescent="0.3"/>
    <row r="2" spans="1:9" ht="15" customHeight="1" x14ac:dyDescent="0.25">
      <c r="A2" s="233" t="s">
        <v>128</v>
      </c>
      <c r="B2" s="234"/>
      <c r="C2" s="234"/>
      <c r="D2" s="234"/>
      <c r="E2" s="234"/>
      <c r="F2" s="234"/>
      <c r="G2" s="234"/>
    </row>
    <row r="3" spans="1:9" ht="15.75" thickBot="1" x14ac:dyDescent="0.3">
      <c r="A3" s="235"/>
      <c r="B3" s="236"/>
      <c r="C3" s="236"/>
      <c r="D3" s="236"/>
      <c r="E3" s="236"/>
      <c r="F3" s="236"/>
      <c r="G3" s="236"/>
    </row>
    <row r="4" spans="1:9" x14ac:dyDescent="0.25">
      <c r="A4" s="142"/>
      <c r="B4" s="143"/>
      <c r="C4" s="143"/>
      <c r="D4" s="144"/>
      <c r="E4" s="143"/>
      <c r="F4" s="145"/>
      <c r="G4" s="178"/>
    </row>
    <row r="5" spans="1:9" x14ac:dyDescent="0.25">
      <c r="A5" s="146" t="s">
        <v>129</v>
      </c>
      <c r="B5" s="147"/>
      <c r="C5" s="147"/>
      <c r="D5" s="148" t="s">
        <v>130</v>
      </c>
      <c r="E5" s="147"/>
      <c r="F5" s="149"/>
      <c r="G5" s="179"/>
    </row>
    <row r="6" spans="1:9" x14ac:dyDescent="0.25">
      <c r="A6" s="146"/>
      <c r="B6" s="147"/>
      <c r="C6" s="147"/>
      <c r="D6" s="150" t="s">
        <v>156</v>
      </c>
      <c r="E6" s="151" t="s">
        <v>9</v>
      </c>
      <c r="F6" s="152">
        <v>1730.13</v>
      </c>
      <c r="G6" s="180" t="s">
        <v>169</v>
      </c>
    </row>
    <row r="7" spans="1:9" ht="120" x14ac:dyDescent="0.25">
      <c r="A7" s="146"/>
      <c r="B7" s="147"/>
      <c r="C7" s="147"/>
      <c r="D7" s="150" t="s">
        <v>157</v>
      </c>
      <c r="E7" s="151" t="s">
        <v>118</v>
      </c>
      <c r="F7" s="152">
        <f>18.58+6.58+11.59+16.78+9.98+6.59+13.79+10.2+2.62+3+3.6+1.81+0.9+0.9+2.59+9.59+5.59+60.2+8.37+4.2+2.35+7.9+1.85+1.5+1.61+8.19+115.37+2.58+0.58+0.9+2.97+1.21+0.9+3.21+47.99+12.59+8.8+4.17+3.6+20.04+5.2+4.99+8.4+15.4+23.6+2.77+3.61+2.79+2.81+1+2.2+0.81+2.45+42.56+6.18+1.25+0.81+0.45+1.2+1.2+1.2+1.2+1.2+1.2+1.2+0.81+0.81+1.2+1.2+1.2+2.4+0.8+1.8+0.8+2.4</f>
        <v>594.87</v>
      </c>
      <c r="G7" s="180" t="s">
        <v>205</v>
      </c>
      <c r="I7" s="38"/>
    </row>
    <row r="8" spans="1:9" x14ac:dyDescent="0.25">
      <c r="A8" s="146"/>
      <c r="B8" s="147"/>
      <c r="C8" s="147"/>
      <c r="D8" s="150" t="s">
        <v>159</v>
      </c>
      <c r="E8" s="151" t="s">
        <v>118</v>
      </c>
      <c r="F8" s="152">
        <v>0.45</v>
      </c>
      <c r="G8" s="180" t="s">
        <v>170</v>
      </c>
      <c r="I8" s="38"/>
    </row>
    <row r="9" spans="1:9" ht="30" x14ac:dyDescent="0.25">
      <c r="A9" s="146"/>
      <c r="B9" s="147"/>
      <c r="C9" s="147"/>
      <c r="D9" s="150" t="s">
        <v>158</v>
      </c>
      <c r="E9" s="151" t="s">
        <v>118</v>
      </c>
      <c r="F9" s="152">
        <f>(5.67+11.11+4.77+3.54+4.47+8.54+8.22+5.43+11.55+10.68+11.65+10.73+3.93+4.28+5.19+6.19)</f>
        <v>115.95</v>
      </c>
      <c r="G9" s="180" t="s">
        <v>177</v>
      </c>
      <c r="I9" s="38"/>
    </row>
    <row r="10" spans="1:9" x14ac:dyDescent="0.25">
      <c r="A10" s="146"/>
      <c r="B10" s="147"/>
      <c r="C10" s="147"/>
      <c r="D10" s="150" t="s">
        <v>160</v>
      </c>
      <c r="E10" s="151" t="s">
        <v>118</v>
      </c>
      <c r="F10" s="152">
        <v>0.6</v>
      </c>
      <c r="G10" s="194" t="s">
        <v>178</v>
      </c>
    </row>
    <row r="11" spans="1:9" x14ac:dyDescent="0.25">
      <c r="A11" s="146"/>
      <c r="B11" s="147"/>
      <c r="C11" s="147"/>
      <c r="D11" s="150" t="s">
        <v>161</v>
      </c>
      <c r="E11" s="151" t="s">
        <v>9</v>
      </c>
      <c r="F11" s="152">
        <v>14.61</v>
      </c>
      <c r="G11" s="194" t="s">
        <v>171</v>
      </c>
    </row>
    <row r="12" spans="1:9" x14ac:dyDescent="0.25">
      <c r="A12" s="146"/>
      <c r="B12" s="147"/>
      <c r="C12" s="147"/>
      <c r="D12" s="150" t="s">
        <v>164</v>
      </c>
      <c r="E12" s="151" t="s">
        <v>165</v>
      </c>
      <c r="F12" s="153">
        <v>1</v>
      </c>
      <c r="G12" s="194" t="s">
        <v>172</v>
      </c>
      <c r="H12" s="38"/>
    </row>
    <row r="13" spans="1:9" x14ac:dyDescent="0.25">
      <c r="A13" s="146"/>
      <c r="B13" s="147"/>
      <c r="C13" s="147"/>
      <c r="D13" s="150" t="s">
        <v>162</v>
      </c>
      <c r="E13" s="151" t="s">
        <v>9</v>
      </c>
      <c r="F13" s="152">
        <f>21.84/7</f>
        <v>3.12</v>
      </c>
      <c r="G13" s="194" t="s">
        <v>173</v>
      </c>
      <c r="H13" s="38"/>
    </row>
    <row r="14" spans="1:9" x14ac:dyDescent="0.25">
      <c r="A14" s="146"/>
      <c r="B14" s="147"/>
      <c r="C14" s="147"/>
      <c r="D14" s="150" t="s">
        <v>166</v>
      </c>
      <c r="E14" s="151" t="s">
        <v>165</v>
      </c>
      <c r="F14" s="152">
        <v>7</v>
      </c>
      <c r="G14" s="194" t="s">
        <v>174</v>
      </c>
    </row>
    <row r="15" spans="1:9" x14ac:dyDescent="0.25">
      <c r="A15" s="146"/>
      <c r="B15" s="147"/>
      <c r="C15" s="147"/>
      <c r="D15" s="150" t="s">
        <v>163</v>
      </c>
      <c r="E15" s="151" t="s">
        <v>9</v>
      </c>
      <c r="F15" s="152">
        <v>16.579999999999998</v>
      </c>
      <c r="G15" s="194" t="s">
        <v>175</v>
      </c>
    </row>
    <row r="16" spans="1:9" x14ac:dyDescent="0.25">
      <c r="A16" s="146"/>
      <c r="B16" s="147"/>
      <c r="C16" s="147"/>
      <c r="D16" s="150" t="s">
        <v>167</v>
      </c>
      <c r="E16" s="151" t="s">
        <v>165</v>
      </c>
      <c r="F16" s="152">
        <v>1</v>
      </c>
      <c r="G16" s="194" t="s">
        <v>176</v>
      </c>
    </row>
    <row r="17" spans="1:7" ht="15.75" thickBot="1" x14ac:dyDescent="0.3">
      <c r="A17" s="154" t="s">
        <v>19</v>
      </c>
      <c r="B17" s="155" t="s">
        <v>0</v>
      </c>
      <c r="C17" s="155" t="s">
        <v>1</v>
      </c>
      <c r="D17" s="156" t="s">
        <v>61</v>
      </c>
      <c r="E17" s="155" t="s">
        <v>4</v>
      </c>
      <c r="F17" s="157" t="s">
        <v>57</v>
      </c>
      <c r="G17" s="181" t="s">
        <v>131</v>
      </c>
    </row>
    <row r="18" spans="1:7" ht="30.75" thickBot="1" x14ac:dyDescent="0.3">
      <c r="A18" s="158"/>
      <c r="B18" s="159" t="s">
        <v>132</v>
      </c>
      <c r="C18" s="159" t="s">
        <v>133</v>
      </c>
      <c r="D18" s="160" t="str">
        <f>Orçamento!D12</f>
        <v>DEM.PISO CIMENT.SOBRE LASTRO CONC.C/TR.ATE CB. E CARGA</v>
      </c>
      <c r="E18" s="161" t="s">
        <v>9</v>
      </c>
      <c r="F18" s="162">
        <f>F6+F7*F8+F9*F10+F11*F12+F13*F14+F15*F16</f>
        <v>2120.4215000000004</v>
      </c>
      <c r="G18" s="182" t="s">
        <v>179</v>
      </c>
    </row>
    <row r="19" spans="1:7" ht="30.75" thickBot="1" x14ac:dyDescent="0.3">
      <c r="A19" s="158"/>
      <c r="B19" s="159" t="s">
        <v>135</v>
      </c>
      <c r="C19" s="159" t="s">
        <v>136</v>
      </c>
      <c r="D19" s="160" t="str">
        <f>Orçamento!D13</f>
        <v>CORTE RASO E RECORTE DE ÁRVORE COM DIÂMETRO DE TRONCO MAIOR OU IGUAL A 0,20 M E MENOR QUE 0,40 M.AF_05/2018</v>
      </c>
      <c r="E19" s="161" t="s">
        <v>165</v>
      </c>
      <c r="F19" s="162">
        <v>8</v>
      </c>
      <c r="G19" s="182"/>
    </row>
    <row r="20" spans="1:7" ht="30.75" thickBot="1" x14ac:dyDescent="0.3">
      <c r="A20" s="163"/>
      <c r="B20" s="164"/>
      <c r="C20" s="164"/>
      <c r="D20" s="191" t="str">
        <f>Orçamento!D14</f>
        <v>REMOÇÃO DE RAÍZES REMANESCENTES DE TRONCO DE ÁRVORE COM DIÂMETRO MAIOR OU IGUAL A 0,20 M E MENOR QUE 0,40 M.AF_05/2018</v>
      </c>
      <c r="E20" s="166" t="s">
        <v>165</v>
      </c>
      <c r="F20" s="167">
        <v>8</v>
      </c>
      <c r="G20" s="184"/>
    </row>
    <row r="21" spans="1:7" ht="30.75" thickBot="1" x14ac:dyDescent="0.3">
      <c r="A21" s="158"/>
      <c r="B21" s="159" t="s">
        <v>135</v>
      </c>
      <c r="C21" s="159" t="s">
        <v>137</v>
      </c>
      <c r="D21" s="193" t="str">
        <f>Orçamento!D15</f>
        <v xml:space="preserve"> TRANSPORTE DE ENTULHO EM CAÇAMBA ESTACIONÁRIA INCLUSO A CARGA MANUAL</v>
      </c>
      <c r="E21" s="161" t="s">
        <v>6</v>
      </c>
      <c r="F21" s="162">
        <f>(F18*0.06*1.3)+13.55</f>
        <v>178.94287700000004</v>
      </c>
      <c r="G21" s="182" t="s">
        <v>180</v>
      </c>
    </row>
    <row r="22" spans="1:7" x14ac:dyDescent="0.25">
      <c r="A22" s="168"/>
      <c r="B22" s="169" t="s">
        <v>67</v>
      </c>
      <c r="C22" s="169" t="s">
        <v>67</v>
      </c>
      <c r="D22" s="170" t="s">
        <v>67</v>
      </c>
      <c r="E22" s="169" t="s">
        <v>67</v>
      </c>
      <c r="F22" s="171"/>
      <c r="G22" s="185"/>
    </row>
    <row r="23" spans="1:7" ht="15.75" thickBot="1" x14ac:dyDescent="0.3">
      <c r="A23" s="154" t="s">
        <v>58</v>
      </c>
      <c r="B23" s="155" t="s">
        <v>0</v>
      </c>
      <c r="C23" s="155" t="s">
        <v>1</v>
      </c>
      <c r="D23" s="156" t="s">
        <v>68</v>
      </c>
      <c r="E23" s="155" t="s">
        <v>4</v>
      </c>
      <c r="F23" s="155" t="s">
        <v>57</v>
      </c>
      <c r="G23" s="181" t="s">
        <v>131</v>
      </c>
    </row>
    <row r="24" spans="1:7" ht="30.75" thickBot="1" x14ac:dyDescent="0.3">
      <c r="A24" s="158"/>
      <c r="B24" s="159" t="s">
        <v>135</v>
      </c>
      <c r="C24" s="159" t="s">
        <v>139</v>
      </c>
      <c r="D24" s="160" t="str">
        <f>Orçamento!D19</f>
        <v>REGULARIZAÇÃO DO TERRENO SEM APILOAMENTO COM TRANSPORTE MANUAL DA TERRA ESCAVADA</v>
      </c>
      <c r="E24" s="161" t="s">
        <v>9</v>
      </c>
      <c r="F24" s="162">
        <f>F18</f>
        <v>2120.4215000000004</v>
      </c>
      <c r="G24" s="182" t="s">
        <v>181</v>
      </c>
    </row>
    <row r="25" spans="1:7" ht="15.75" thickBot="1" x14ac:dyDescent="0.3">
      <c r="A25" s="158"/>
      <c r="B25" s="159" t="s">
        <v>135</v>
      </c>
      <c r="C25" s="159" t="s">
        <v>140</v>
      </c>
      <c r="D25" s="160" t="str">
        <f>Orçamento!D20</f>
        <v>APILOAMENTO MECÂNICO</v>
      </c>
      <c r="E25" s="161" t="s">
        <v>9</v>
      </c>
      <c r="F25" s="162">
        <f>F24</f>
        <v>2120.4215000000004</v>
      </c>
      <c r="G25" s="182" t="s">
        <v>182</v>
      </c>
    </row>
    <row r="26" spans="1:7" x14ac:dyDescent="0.25">
      <c r="A26" s="168"/>
      <c r="B26" s="169" t="s">
        <v>67</v>
      </c>
      <c r="C26" s="169" t="s">
        <v>67</v>
      </c>
      <c r="D26" s="170" t="s">
        <v>67</v>
      </c>
      <c r="E26" s="169" t="s">
        <v>67</v>
      </c>
      <c r="F26" s="171"/>
      <c r="G26" s="185"/>
    </row>
    <row r="27" spans="1:7" ht="15.75" thickBot="1" x14ac:dyDescent="0.3">
      <c r="A27" s="154" t="s">
        <v>59</v>
      </c>
      <c r="B27" s="155" t="s">
        <v>0</v>
      </c>
      <c r="C27" s="155" t="s">
        <v>1</v>
      </c>
      <c r="D27" s="156" t="s">
        <v>63</v>
      </c>
      <c r="E27" s="155" t="s">
        <v>4</v>
      </c>
      <c r="F27" s="155" t="s">
        <v>57</v>
      </c>
      <c r="G27" s="181" t="s">
        <v>131</v>
      </c>
    </row>
    <row r="28" spans="1:7" ht="30.75" customHeight="1" thickBot="1" x14ac:dyDescent="0.3">
      <c r="A28" s="158"/>
      <c r="B28" s="159" t="s">
        <v>141</v>
      </c>
      <c r="C28" s="159" t="s">
        <v>142</v>
      </c>
      <c r="D28" s="160" t="str">
        <f>Orçamento!D23</f>
        <v>INDENIZAÇÃO DE JAZIDA</v>
      </c>
      <c r="E28" s="161" t="s">
        <v>6</v>
      </c>
      <c r="F28" s="162">
        <f>(F18)*0.1*1.15</f>
        <v>243.84847250000004</v>
      </c>
      <c r="G28" s="187" t="s">
        <v>183</v>
      </c>
    </row>
    <row r="29" spans="1:7" x14ac:dyDescent="0.25">
      <c r="A29" s="146"/>
      <c r="B29" s="147"/>
      <c r="C29" s="147"/>
      <c r="D29" s="150" t="s">
        <v>143</v>
      </c>
      <c r="E29" s="151" t="s">
        <v>118</v>
      </c>
      <c r="F29" s="172">
        <v>0.1</v>
      </c>
      <c r="G29" s="183"/>
    </row>
    <row r="30" spans="1:7" ht="15.75" thickBot="1" x14ac:dyDescent="0.3">
      <c r="A30" s="163"/>
      <c r="B30" s="164"/>
      <c r="C30" s="164"/>
      <c r="D30" s="165" t="s">
        <v>184</v>
      </c>
      <c r="E30" s="166" t="s">
        <v>134</v>
      </c>
      <c r="F30" s="173">
        <v>1.1499999999999999</v>
      </c>
      <c r="G30" s="184"/>
    </row>
    <row r="31" spans="1:7" ht="15.75" thickBot="1" x14ac:dyDescent="0.3">
      <c r="A31" s="158"/>
      <c r="B31" s="159" t="s">
        <v>132</v>
      </c>
      <c r="C31" s="159" t="s">
        <v>144</v>
      </c>
      <c r="D31" s="160" t="str">
        <f>Orçamento!D24</f>
        <v>TRANSPORTE LOCAL MAT. 1ª CATEG. C/ BASCULANTE 10M³ - DMT&gt;10,0KM</v>
      </c>
      <c r="E31" s="161" t="s">
        <v>10</v>
      </c>
      <c r="F31" s="162">
        <f>F28*F32*1.3</f>
        <v>11697.411225825002</v>
      </c>
      <c r="G31" s="187" t="s">
        <v>185</v>
      </c>
    </row>
    <row r="32" spans="1:7" ht="15.75" thickBot="1" x14ac:dyDescent="0.3">
      <c r="A32" s="146"/>
      <c r="B32" s="147"/>
      <c r="C32" s="147"/>
      <c r="D32" s="150" t="s">
        <v>145</v>
      </c>
      <c r="E32" s="151" t="s">
        <v>138</v>
      </c>
      <c r="F32" s="174">
        <v>36.9</v>
      </c>
      <c r="G32" s="183"/>
    </row>
    <row r="33" spans="1:7" ht="15.75" thickBot="1" x14ac:dyDescent="0.3">
      <c r="A33" s="158"/>
      <c r="B33" s="159" t="s">
        <v>132</v>
      </c>
      <c r="C33" s="159" t="s">
        <v>146</v>
      </c>
      <c r="D33" s="160" t="str">
        <f>Orçamento!D25</f>
        <v>ESPALHAMENTO MECANICO</v>
      </c>
      <c r="E33" s="161" t="s">
        <v>9</v>
      </c>
      <c r="F33" s="162">
        <f>F18</f>
        <v>2120.4215000000004</v>
      </c>
      <c r="G33" s="188" t="s">
        <v>186</v>
      </c>
    </row>
    <row r="34" spans="1:7" x14ac:dyDescent="0.25">
      <c r="A34" s="168"/>
      <c r="B34" s="169" t="s">
        <v>67</v>
      </c>
      <c r="C34" s="169" t="s">
        <v>67</v>
      </c>
      <c r="D34" s="170" t="s">
        <v>67</v>
      </c>
      <c r="E34" s="169" t="s">
        <v>67</v>
      </c>
      <c r="F34" s="171"/>
      <c r="G34" s="185"/>
    </row>
    <row r="35" spans="1:7" ht="15.75" thickBot="1" x14ac:dyDescent="0.3">
      <c r="A35" s="154" t="s">
        <v>60</v>
      </c>
      <c r="B35" s="155" t="s">
        <v>0</v>
      </c>
      <c r="C35" s="155" t="s">
        <v>1</v>
      </c>
      <c r="D35" s="156" t="s">
        <v>78</v>
      </c>
      <c r="E35" s="155" t="s">
        <v>4</v>
      </c>
      <c r="F35" s="155" t="s">
        <v>57</v>
      </c>
      <c r="G35" s="181" t="s">
        <v>131</v>
      </c>
    </row>
    <row r="36" spans="1:7" ht="30.75" thickBot="1" x14ac:dyDescent="0.3">
      <c r="A36" s="158"/>
      <c r="B36" s="159" t="s">
        <v>135</v>
      </c>
      <c r="C36" s="159" t="s">
        <v>147</v>
      </c>
      <c r="D36" s="160" t="str">
        <f>Orçamento!D28</f>
        <v>PISO DE LADRILHO HIDRÁULICO COLORIDO MODELO TÁTIL ( ALERTA OU DIRECIONAL) SEM LASTRO</v>
      </c>
      <c r="E36" s="161" t="s">
        <v>9</v>
      </c>
      <c r="F36" s="162">
        <f>F7*F8</f>
        <v>267.69150000000002</v>
      </c>
      <c r="G36" s="187" t="s">
        <v>187</v>
      </c>
    </row>
    <row r="37" spans="1:7" ht="15.75" thickBot="1" x14ac:dyDescent="0.3">
      <c r="A37" s="158"/>
      <c r="B37" s="159" t="s">
        <v>132</v>
      </c>
      <c r="C37" s="159" t="s">
        <v>148</v>
      </c>
      <c r="D37" s="160" t="str">
        <f>Orçamento!D29</f>
        <v>LASTRO DE CONCRETO REGULARIZADO SEM IMPERMEAB. 1:3:6 ESP= 5CM (BASE)</v>
      </c>
      <c r="E37" s="161" t="s">
        <v>9</v>
      </c>
      <c r="F37" s="162">
        <f>F36</f>
        <v>267.69150000000002</v>
      </c>
      <c r="G37" s="182" t="s">
        <v>188</v>
      </c>
    </row>
    <row r="38" spans="1:7" ht="30.75" thickBot="1" x14ac:dyDescent="0.3">
      <c r="A38" s="158"/>
      <c r="B38" s="159" t="s">
        <v>132</v>
      </c>
      <c r="C38" s="159" t="s">
        <v>149</v>
      </c>
      <c r="D38" s="160" t="str">
        <f>Orçamento!D30</f>
        <v>PISO DRENANTE 40 X40X 6CM</v>
      </c>
      <c r="E38" s="161" t="s">
        <v>6</v>
      </c>
      <c r="F38" s="162">
        <f>F18-F7*F8-F9*F10-F11*F12-F13*F14-F15*F16</f>
        <v>1730.1300000000008</v>
      </c>
      <c r="G38" s="189" t="s">
        <v>190</v>
      </c>
    </row>
    <row r="39" spans="1:7" x14ac:dyDescent="0.25">
      <c r="A39" s="146"/>
      <c r="B39" s="147"/>
      <c r="C39" s="147"/>
      <c r="D39" s="160" t="str">
        <f>Orçamento!D31</f>
        <v>AREIA GROSSA</v>
      </c>
      <c r="E39" s="151" t="s">
        <v>6</v>
      </c>
      <c r="F39" s="195">
        <f>F18*0.05</f>
        <v>106.02107500000002</v>
      </c>
      <c r="G39" s="186" t="s">
        <v>191</v>
      </c>
    </row>
    <row r="40" spans="1:7" x14ac:dyDescent="0.25">
      <c r="A40" s="146"/>
      <c r="B40" s="147"/>
      <c r="C40" s="147"/>
      <c r="D40" s="160" t="str">
        <f>Orçamento!D32</f>
        <v>ESPALHAMENTO MECANICO</v>
      </c>
      <c r="E40" s="151" t="s">
        <v>9</v>
      </c>
      <c r="F40" s="195">
        <f>F25</f>
        <v>2120.4215000000004</v>
      </c>
      <c r="G40" s="186" t="s">
        <v>192</v>
      </c>
    </row>
    <row r="41" spans="1:7" x14ac:dyDescent="0.25">
      <c r="A41" s="146"/>
      <c r="B41" s="147"/>
      <c r="C41" s="147"/>
      <c r="D41" s="160" t="str">
        <f>Orçamento!D33</f>
        <v>APILOAMENTO MECÂNICO</v>
      </c>
      <c r="E41" s="151" t="s">
        <v>9</v>
      </c>
      <c r="F41" s="152">
        <f>F40</f>
        <v>2120.4215000000004</v>
      </c>
      <c r="G41" s="196" t="s">
        <v>182</v>
      </c>
    </row>
    <row r="42" spans="1:7" x14ac:dyDescent="0.25">
      <c r="A42" s="168"/>
      <c r="B42" s="169" t="s">
        <v>67</v>
      </c>
      <c r="C42" s="169" t="s">
        <v>67</v>
      </c>
      <c r="D42" s="170" t="s">
        <v>67</v>
      </c>
      <c r="E42" s="169" t="s">
        <v>67</v>
      </c>
      <c r="F42" s="171"/>
      <c r="G42" s="185"/>
    </row>
    <row r="43" spans="1:7" ht="15.75" thickBot="1" x14ac:dyDescent="0.3">
      <c r="A43" s="154" t="s">
        <v>62</v>
      </c>
      <c r="B43" s="155" t="s">
        <v>0</v>
      </c>
      <c r="C43" s="155" t="s">
        <v>1</v>
      </c>
      <c r="D43" s="156" t="s">
        <v>90</v>
      </c>
      <c r="E43" s="155" t="s">
        <v>4</v>
      </c>
      <c r="F43" s="155" t="s">
        <v>57</v>
      </c>
      <c r="G43" s="181" t="s">
        <v>131</v>
      </c>
    </row>
    <row r="44" spans="1:7" ht="15.75" thickBot="1" x14ac:dyDescent="0.3">
      <c r="A44" s="158"/>
      <c r="B44" s="159" t="s">
        <v>132</v>
      </c>
      <c r="C44" s="159" t="s">
        <v>150</v>
      </c>
      <c r="D44" s="160" t="str">
        <f>Orçamento!D36</f>
        <v>PISO CONCRETO DESEMPENADO ESPESSURA = 5 CM 1:2,5:3,5</v>
      </c>
      <c r="E44" s="161" t="s">
        <v>6</v>
      </c>
      <c r="F44" s="162">
        <f>F11*F12+F13*F14+F15*F16</f>
        <v>53.03</v>
      </c>
      <c r="G44" s="182" t="s">
        <v>193</v>
      </c>
    </row>
    <row r="45" spans="1:7" ht="30" x14ac:dyDescent="0.25">
      <c r="A45" s="146"/>
      <c r="B45" s="147"/>
      <c r="C45" s="147"/>
      <c r="D45" s="160" t="str">
        <f>Orçamento!D37</f>
        <v>PISO DE LADRILHO HIDRÁULICO COLORIDO MODELO TÁTIL ( ALERTA OU DIRECIONAL) SEM LASTRO</v>
      </c>
      <c r="E45" s="151" t="s">
        <v>9</v>
      </c>
      <c r="F45" s="175">
        <f>(1.2+1.6+1.76+1.76)*F14*0.45</f>
        <v>19.907999999999998</v>
      </c>
      <c r="G45" s="186" t="s">
        <v>194</v>
      </c>
    </row>
    <row r="46" spans="1:7" x14ac:dyDescent="0.25">
      <c r="A46" s="146"/>
      <c r="B46" s="147"/>
      <c r="C46" s="147"/>
      <c r="D46" s="160" t="str">
        <f>Orçamento!D38</f>
        <v>LASTRO DE CONCRETO REGULARIZADO SEM IMPERMEAB. 1:3:6 ESP= 5CM (BASE)</v>
      </c>
      <c r="E46" s="151" t="s">
        <v>9</v>
      </c>
      <c r="F46" s="175">
        <f>F45</f>
        <v>19.907999999999998</v>
      </c>
      <c r="G46" s="186" t="s">
        <v>195</v>
      </c>
    </row>
    <row r="47" spans="1:7" x14ac:dyDescent="0.25">
      <c r="A47" s="168"/>
      <c r="B47" s="169" t="s">
        <v>67</v>
      </c>
      <c r="C47" s="169" t="s">
        <v>67</v>
      </c>
      <c r="D47" s="170" t="s">
        <v>67</v>
      </c>
      <c r="E47" s="169" t="s">
        <v>67</v>
      </c>
      <c r="F47" s="171"/>
      <c r="G47" s="185"/>
    </row>
    <row r="48" spans="1:7" ht="15.75" thickBot="1" x14ac:dyDescent="0.3">
      <c r="A48" s="154" t="s">
        <v>64</v>
      </c>
      <c r="B48" s="155" t="s">
        <v>0</v>
      </c>
      <c r="C48" s="155" t="s">
        <v>1</v>
      </c>
      <c r="D48" s="156" t="s">
        <v>69</v>
      </c>
      <c r="E48" s="155" t="s">
        <v>4</v>
      </c>
      <c r="F48" s="155" t="s">
        <v>57</v>
      </c>
      <c r="G48" s="181" t="s">
        <v>131</v>
      </c>
    </row>
    <row r="49" spans="1:7" ht="30.75" thickBot="1" x14ac:dyDescent="0.3">
      <c r="A49" s="158"/>
      <c r="B49" s="159" t="s">
        <v>135</v>
      </c>
      <c r="C49" s="159" t="s">
        <v>151</v>
      </c>
      <c r="D49" s="160" t="str">
        <f>Orçamento!D41</f>
        <v>PLANTIO DE ÁRVORE ORNAMENTAL COM ALTURA DE MUDA MAIOR QUE 2,00 M E MENOR OU IGUAL A 4,00 M. AF_05/2018</v>
      </c>
      <c r="E49" s="161" t="s">
        <v>165</v>
      </c>
      <c r="F49" s="162">
        <v>8</v>
      </c>
      <c r="G49" s="182" t="s">
        <v>196</v>
      </c>
    </row>
    <row r="50" spans="1:7" ht="30" x14ac:dyDescent="0.25">
      <c r="A50" s="158"/>
      <c r="B50" s="159"/>
      <c r="C50" s="159"/>
      <c r="D50" s="160" t="str">
        <f>Orçamento!D42</f>
        <v>PLANTIO GRAMA ESMERALDA PLACA C/ M.O. IRRIG., ADUBO,TERRA VEGETAL (O.C.) A&lt;11.000,00M2</v>
      </c>
      <c r="E50" s="161" t="s">
        <v>9</v>
      </c>
      <c r="F50" s="197">
        <f>F9*F10</f>
        <v>69.569999999999993</v>
      </c>
      <c r="G50" s="182" t="s">
        <v>197</v>
      </c>
    </row>
    <row r="51" spans="1:7" x14ac:dyDescent="0.25">
      <c r="A51" s="168"/>
      <c r="B51" s="169" t="s">
        <v>67</v>
      </c>
      <c r="C51" s="169" t="s">
        <v>67</v>
      </c>
      <c r="D51" s="170" t="s">
        <v>67</v>
      </c>
      <c r="E51" s="169" t="s">
        <v>67</v>
      </c>
      <c r="F51" s="171"/>
      <c r="G51" s="185"/>
    </row>
    <row r="52" spans="1:7" ht="15.75" thickBot="1" x14ac:dyDescent="0.3">
      <c r="A52" s="154" t="s">
        <v>65</v>
      </c>
      <c r="B52" s="155" t="s">
        <v>0</v>
      </c>
      <c r="C52" s="155" t="s">
        <v>1</v>
      </c>
      <c r="D52" s="156" t="str">
        <f>Orçamento!D44</f>
        <v>DRENO</v>
      </c>
      <c r="E52" s="155" t="s">
        <v>4</v>
      </c>
      <c r="F52" s="155" t="s">
        <v>57</v>
      </c>
      <c r="G52" s="181" t="s">
        <v>131</v>
      </c>
    </row>
    <row r="53" spans="1:7" ht="30.75" thickBot="1" x14ac:dyDescent="0.3">
      <c r="A53" s="158"/>
      <c r="B53" s="159" t="s">
        <v>135</v>
      </c>
      <c r="C53" s="159" t="s">
        <v>152</v>
      </c>
      <c r="D53" s="160" t="str">
        <f>Orçamento!D45</f>
        <v>ESCAVACAO MANUAL DE VALAS &lt; 1 MTS. (OBRAS CIVIS)</v>
      </c>
      <c r="E53" s="161" t="str">
        <f>Orçamento!E45</f>
        <v>M3</v>
      </c>
      <c r="F53" s="162">
        <f>140.56+125.94+42.62+10.93+63.47+29.96+74.89+92.43</f>
        <v>580.79999999999995</v>
      </c>
      <c r="G53" s="187" t="s">
        <v>199</v>
      </c>
    </row>
    <row r="54" spans="1:7" ht="15.75" thickBot="1" x14ac:dyDescent="0.3">
      <c r="A54" s="146"/>
      <c r="B54" s="147"/>
      <c r="C54" s="147"/>
      <c r="D54" s="198" t="str">
        <f>Orçamento!D46</f>
        <v>APILOAMENTO MECÂNICO</v>
      </c>
      <c r="E54" s="161" t="str">
        <f>Orçamento!E46</f>
        <v>M2</v>
      </c>
      <c r="F54" s="174">
        <f>F57*0.4</f>
        <v>208.62</v>
      </c>
      <c r="G54" s="183" t="s">
        <v>198</v>
      </c>
    </row>
    <row r="55" spans="1:7" ht="15.75" thickBot="1" x14ac:dyDescent="0.3">
      <c r="A55" s="158"/>
      <c r="B55" s="159" t="s">
        <v>132</v>
      </c>
      <c r="C55" s="159" t="s">
        <v>153</v>
      </c>
      <c r="D55" s="198" t="str">
        <f>Orçamento!D47</f>
        <v>CAIXA DE PASSAGEM 50X50X80CM FUNDO DE BRITA SEM TAMPA</v>
      </c>
      <c r="E55" s="161" t="str">
        <f>Orçamento!E47</f>
        <v>UNID</v>
      </c>
      <c r="F55" s="162">
        <v>33</v>
      </c>
      <c r="G55" s="182" t="s">
        <v>201</v>
      </c>
    </row>
    <row r="56" spans="1:7" ht="15.75" thickBot="1" x14ac:dyDescent="0.3">
      <c r="A56" s="158"/>
      <c r="B56" s="159" t="s">
        <v>132</v>
      </c>
      <c r="C56" s="159" t="s">
        <v>154</v>
      </c>
      <c r="D56" s="198" t="str">
        <f>Orçamento!D48</f>
        <v>TAMPA EM CONCRETO ARMADO 25 MPA E=5CM PARA A CAIXA DE PASSAGEM 60X60CM</v>
      </c>
      <c r="E56" s="161" t="str">
        <f>Orçamento!E48</f>
        <v>UNID</v>
      </c>
      <c r="F56" s="162">
        <v>33</v>
      </c>
      <c r="G56" s="187" t="s">
        <v>201</v>
      </c>
    </row>
    <row r="57" spans="1:7" ht="30.75" thickBot="1" x14ac:dyDescent="0.3">
      <c r="A57" s="146"/>
      <c r="B57" s="147"/>
      <c r="C57" s="147"/>
      <c r="D57" s="198" t="str">
        <f>Orçamento!D49</f>
        <v>DRENO DE TUBO PEAD 100MM (0,5MX0,4M) (GAP) (AC/BC</v>
      </c>
      <c r="E57" s="161" t="str">
        <f>Orçamento!E49</f>
        <v>M</v>
      </c>
      <c r="F57" s="174">
        <v>521.54999999999995</v>
      </c>
      <c r="G57" s="183" t="s">
        <v>200</v>
      </c>
    </row>
    <row r="58" spans="1:7" ht="15.75" thickBot="1" x14ac:dyDescent="0.3">
      <c r="A58" s="158"/>
      <c r="B58" s="159" t="s">
        <v>132</v>
      </c>
      <c r="C58" s="159" t="s">
        <v>155</v>
      </c>
      <c r="D58" s="198" t="str">
        <f>Orçamento!D50</f>
        <v>ESCAVAÇAO MANUAL DE VALAS PROF.1 A 2 M (ESTACA DE INFILTRAÇÃO)</v>
      </c>
      <c r="E58" s="161" t="str">
        <f>Orçamento!E50</f>
        <v>M3</v>
      </c>
      <c r="F58" s="162">
        <f>((3.1415*0.6*0.6)/4)*2*2</f>
        <v>1.1309400000000001</v>
      </c>
      <c r="G58" s="187" t="s">
        <v>203</v>
      </c>
    </row>
    <row r="59" spans="1:7" x14ac:dyDescent="0.25">
      <c r="A59" s="146"/>
      <c r="B59" s="147"/>
      <c r="C59" s="147"/>
      <c r="D59" s="198" t="str">
        <f>Orçamento!D51</f>
        <v>LASTRO DE BRITA (BC)( ESTACA DE INFILTRAÇÃO)</v>
      </c>
      <c r="E59" s="161" t="str">
        <f>Orçamento!E51</f>
        <v>M3</v>
      </c>
      <c r="F59" s="199">
        <f>F58*1.3</f>
        <v>1.4702220000000001</v>
      </c>
      <c r="G59" s="183" t="s">
        <v>204</v>
      </c>
    </row>
    <row r="60" spans="1:7" x14ac:dyDescent="0.25">
      <c r="A60" s="146"/>
      <c r="B60" s="147"/>
      <c r="C60" s="147"/>
      <c r="D60" s="198" t="str">
        <f>Orçamento!D52</f>
        <v>CAIXA DE PASSAGEM 60X60X80CM FUNDO DE BRITA SEM TAMPA</v>
      </c>
      <c r="E60" s="161" t="str">
        <f>Orçamento!E52</f>
        <v>UNID</v>
      </c>
      <c r="F60" s="176">
        <v>2</v>
      </c>
      <c r="G60" s="183"/>
    </row>
    <row r="61" spans="1:7" x14ac:dyDescent="0.25">
      <c r="A61" s="146"/>
      <c r="B61" s="147"/>
      <c r="C61" s="147"/>
      <c r="D61" s="198"/>
      <c r="E61" s="161"/>
      <c r="F61" s="176"/>
      <c r="G61" s="183"/>
    </row>
    <row r="62" spans="1:7" x14ac:dyDescent="0.25">
      <c r="A62" s="202"/>
      <c r="B62" s="203"/>
      <c r="C62" s="203"/>
      <c r="D62" s="206" t="str">
        <f>Orçamento!D54</f>
        <v>LIXEIRA</v>
      </c>
      <c r="E62" s="201" t="str">
        <f>Orçamento!E54</f>
        <v/>
      </c>
      <c r="F62" s="204"/>
      <c r="G62" s="205"/>
    </row>
    <row r="63" spans="1:7" x14ac:dyDescent="0.25">
      <c r="A63" s="146"/>
      <c r="B63" s="147"/>
      <c r="C63" s="147"/>
      <c r="D63" s="198" t="str">
        <f>Orçamento!D55</f>
        <v>CONJUNTO DE LIXEIRA 60LT COLETA SELETIVA</v>
      </c>
      <c r="E63" s="200" t="str">
        <f>Orçamento!E55</f>
        <v>UNID</v>
      </c>
      <c r="F63" s="176">
        <v>13</v>
      </c>
      <c r="G63" s="183" t="s">
        <v>201</v>
      </c>
    </row>
    <row r="64" spans="1:7" x14ac:dyDescent="0.25">
      <c r="A64" s="146"/>
      <c r="B64" s="147"/>
      <c r="C64" s="147"/>
      <c r="D64" s="198" t="str">
        <f>Orçamento!D56</f>
        <v>PREPARO COM BETONEIRA E TRANSPORTE MANUAL DE CONCRETO FCK-15 - (O.C.) - CHUMBADOR PE DA LIXEIRA</v>
      </c>
      <c r="E64" s="161" t="str">
        <f>Orçamento!E56</f>
        <v>M3</v>
      </c>
      <c r="F64" s="207">
        <f>0.2*0.6*0.1*12*2</f>
        <v>0.28800000000000003</v>
      </c>
      <c r="G64" s="183"/>
    </row>
    <row r="65" spans="1:7" ht="15.75" thickBot="1" x14ac:dyDescent="0.3">
      <c r="A65" s="146"/>
      <c r="B65" s="147"/>
      <c r="C65" s="147"/>
      <c r="D65" s="198">
        <f>Orçamento!D57</f>
        <v>0</v>
      </c>
      <c r="E65" s="151"/>
      <c r="F65" s="176"/>
      <c r="G65" s="183"/>
    </row>
    <row r="66" spans="1:7" x14ac:dyDescent="0.25">
      <c r="A66" s="41" t="s">
        <v>5</v>
      </c>
      <c r="B66" s="41" t="s">
        <v>5</v>
      </c>
      <c r="C66" s="41" t="s">
        <v>5</v>
      </c>
      <c r="D66" s="41" t="s">
        <v>5</v>
      </c>
      <c r="E66" s="41" t="s">
        <v>5</v>
      </c>
      <c r="F66" s="177" t="s">
        <v>5</v>
      </c>
      <c r="G66" s="190" t="s">
        <v>5</v>
      </c>
    </row>
  </sheetData>
  <mergeCells count="1">
    <mergeCell ref="A2:G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BDI SINAPI Onerado-Serviço</vt:lpstr>
      <vt:lpstr>Cronograma </vt:lpstr>
      <vt:lpstr>Orçamento</vt:lpstr>
      <vt:lpstr>MEMORIAL</vt:lpstr>
      <vt:lpstr>'Cronograma '!Area_de_impressao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2018-03-30T21:11:22Z</dcterms:created>
  <dcterms:modified xsi:type="dcterms:W3CDTF">2018-10-22T21:09:43Z</dcterms:modified>
</cp:coreProperties>
</file>